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88" yWindow="2100" windowWidth="21672" windowHeight="8952"/>
  </bookViews>
  <sheets>
    <sheet name="hou-data" sheetId="3" r:id="rId1"/>
    <sheet name="hou" sheetId="2" r:id="rId2"/>
  </sheets>
  <definedNames>
    <definedName name="_xlnm.Print_Area" localSheetId="1">hou!$B$4:$BZ$56</definedName>
    <definedName name="QQ">#REF!</definedName>
  </definedNames>
  <calcPr calcId="145621"/>
</workbook>
</file>

<file path=xl/calcChain.xml><?xml version="1.0" encoding="utf-8"?>
<calcChain xmlns="http://schemas.openxmlformats.org/spreadsheetml/2006/main">
  <c r="BN55" i="2" l="1"/>
  <c r="AY55" i="2"/>
  <c r="Y55" i="2"/>
  <c r="J55" i="2"/>
  <c r="BN27" i="2"/>
  <c r="AY27" i="2"/>
  <c r="Y27" i="2"/>
  <c r="J27" i="2"/>
  <c r="AK24" i="2"/>
  <c r="I23" i="2" l="1"/>
  <c r="AK52" i="2" l="1"/>
  <c r="AJ52" i="2" s="1"/>
  <c r="BZ52" i="2"/>
  <c r="BW52" i="2" s="1"/>
  <c r="BZ24" i="2"/>
  <c r="BX24" i="2" s="1"/>
  <c r="AK35" i="2"/>
  <c r="AI35" i="2" s="1"/>
  <c r="Z24" i="2"/>
  <c r="AK7" i="2"/>
  <c r="Y7" i="2" s="1"/>
  <c r="G14" i="3"/>
  <c r="K33" i="2"/>
  <c r="AX32" i="2"/>
  <c r="I32" i="2"/>
  <c r="AX4" i="2"/>
  <c r="G13" i="3"/>
  <c r="H12" i="3"/>
  <c r="H13" i="3"/>
  <c r="C21" i="3"/>
  <c r="C22" i="3"/>
  <c r="BZ7" i="2" s="1"/>
  <c r="BI38" i="2"/>
  <c r="BJ37" i="2"/>
  <c r="AY37" i="2"/>
  <c r="AQ37" i="2"/>
  <c r="AZ33" i="2"/>
  <c r="T38" i="2"/>
  <c r="U37" i="2"/>
  <c r="J37" i="2"/>
  <c r="B37" i="2"/>
  <c r="AT49" i="2"/>
  <c r="E49" i="2"/>
  <c r="AT21" i="2"/>
  <c r="BJ9" i="2"/>
  <c r="BI10" i="2"/>
  <c r="AY9" i="2"/>
  <c r="AQ9" i="2"/>
  <c r="AZ5" i="2"/>
  <c r="E21" i="2"/>
  <c r="T10" i="2"/>
  <c r="U9" i="2"/>
  <c r="J9" i="2"/>
  <c r="B9" i="2"/>
  <c r="K5" i="2"/>
  <c r="B40" i="3"/>
  <c r="I50" i="2"/>
  <c r="AX50" i="2"/>
  <c r="AX22" i="2"/>
  <c r="AZ35" i="2"/>
  <c r="K35" i="2"/>
  <c r="AZ7" i="2"/>
  <c r="K7" i="2"/>
  <c r="AD37" i="2"/>
  <c r="BS9" i="2"/>
  <c r="BS37" i="2"/>
  <c r="AD9" i="2"/>
  <c r="K40" i="3"/>
  <c r="AC38" i="2"/>
  <c r="BR10" i="2"/>
  <c r="BR38" i="2"/>
  <c r="AC10" i="2"/>
  <c r="BH53" i="2"/>
  <c r="AX51" i="2"/>
  <c r="BH25" i="2"/>
  <c r="AX23" i="2"/>
  <c r="S53" i="2"/>
  <c r="I51" i="2"/>
  <c r="G40" i="3"/>
  <c r="S25" i="2"/>
  <c r="I22" i="2"/>
  <c r="I4" i="2"/>
  <c r="J40" i="3"/>
  <c r="I40" i="3"/>
  <c r="BN7" i="2" l="1"/>
  <c r="BX7" i="2"/>
  <c r="C23" i="3"/>
  <c r="BS52" i="2"/>
  <c r="AG24" i="2"/>
  <c r="Y24" i="2"/>
  <c r="AJ35" i="2"/>
  <c r="AF35" i="2"/>
  <c r="AC35" i="2"/>
  <c r="AJ24" i="2"/>
  <c r="AB24" i="2"/>
  <c r="BP52" i="2"/>
  <c r="BY52" i="2"/>
  <c r="AC52" i="2"/>
  <c r="AD52" i="2"/>
  <c r="Y35" i="2"/>
  <c r="AG35" i="2"/>
  <c r="AF24" i="2"/>
  <c r="BT52" i="2"/>
  <c r="Z52" i="2"/>
  <c r="AG52" i="2"/>
  <c r="AB35" i="2"/>
  <c r="AC24" i="2"/>
  <c r="BO52" i="2"/>
  <c r="BX52" i="2"/>
  <c r="AH52" i="2"/>
  <c r="BQ24" i="2"/>
  <c r="BU24" i="2"/>
  <c r="BY24" i="2"/>
  <c r="BT7" i="2"/>
  <c r="BP7" i="2"/>
  <c r="BW7" i="2"/>
  <c r="BS7" i="2"/>
  <c r="BO7" i="2"/>
  <c r="Z35" i="2"/>
  <c r="AD35" i="2"/>
  <c r="AH35" i="2"/>
  <c r="AI24" i="2"/>
  <c r="AE24" i="2"/>
  <c r="AA24" i="2"/>
  <c r="BO24" i="2"/>
  <c r="BS24" i="2"/>
  <c r="BW24" i="2"/>
  <c r="BQ52" i="2"/>
  <c r="BV52" i="2"/>
  <c r="AA52" i="2"/>
  <c r="AE52" i="2"/>
  <c r="AI52" i="2"/>
  <c r="BY7" i="2"/>
  <c r="BU7" i="2"/>
  <c r="BQ7" i="2"/>
  <c r="BN24" i="2"/>
  <c r="BR24" i="2"/>
  <c r="BV24" i="2"/>
  <c r="BU52" i="2"/>
  <c r="AJ7" i="2"/>
  <c r="BV7" i="2"/>
  <c r="BR7" i="2"/>
  <c r="AA35" i="2"/>
  <c r="AE35" i="2"/>
  <c r="AH24" i="2"/>
  <c r="AD24" i="2"/>
  <c r="BP24" i="2"/>
  <c r="BT24" i="2"/>
  <c r="BN52" i="2"/>
  <c r="BR52" i="2"/>
  <c r="Y52" i="2"/>
  <c r="AB52" i="2"/>
  <c r="AF52" i="2"/>
  <c r="AF7" i="2"/>
  <c r="AB7" i="2"/>
  <c r="AI7" i="2"/>
  <c r="AE7" i="2"/>
  <c r="AA7" i="2"/>
  <c r="AH7" i="2"/>
  <c r="AD7" i="2"/>
  <c r="Z7" i="2"/>
  <c r="AG7" i="2"/>
  <c r="AC7" i="2"/>
  <c r="BZ35" i="2" l="1"/>
  <c r="BX35" i="2" s="1"/>
  <c r="C24" i="3"/>
  <c r="BN35" i="2" l="1"/>
  <c r="BQ35" i="2"/>
  <c r="BS35" i="2"/>
  <c r="BY35" i="2"/>
  <c r="BO35" i="2"/>
  <c r="BU35" i="2"/>
  <c r="BT35" i="2"/>
  <c r="BV35" i="2"/>
  <c r="BP35" i="2"/>
  <c r="BW35" i="2"/>
  <c r="BR35" i="2"/>
</calcChain>
</file>

<file path=xl/sharedStrings.xml><?xml version="1.0" encoding="utf-8"?>
<sst xmlns="http://schemas.openxmlformats.org/spreadsheetml/2006/main" count="156" uniqueCount="84">
  <si>
    <t>（摘要）</t>
  </si>
  <si>
    <t>支払者</t>
    <rPh sb="0" eb="2">
      <t>シハライ</t>
    </rPh>
    <rPh sb="2" eb="3">
      <t>シャ</t>
    </rPh>
    <phoneticPr fontId="2"/>
  </si>
  <si>
    <t>所在地</t>
    <rPh sb="0" eb="3">
      <t>ショザイチ</t>
    </rPh>
    <phoneticPr fontId="2"/>
  </si>
  <si>
    <t>年分</t>
    <rPh sb="0" eb="2">
      <t>ネンブン</t>
    </rPh>
    <phoneticPr fontId="2"/>
  </si>
  <si>
    <t>名称</t>
    <rPh sb="0" eb="2">
      <t>メイショウ</t>
    </rPh>
    <phoneticPr fontId="2"/>
  </si>
  <si>
    <t>電話</t>
    <rPh sb="0" eb="2">
      <t>デンワ</t>
    </rPh>
    <phoneticPr fontId="2"/>
  </si>
  <si>
    <t>平成</t>
    <rPh sb="0" eb="2">
      <t>ヘイセイ</t>
    </rPh>
    <phoneticPr fontId="2"/>
  </si>
  <si>
    <t>整理欄</t>
    <rPh sb="0" eb="2">
      <t>セイリ</t>
    </rPh>
    <rPh sb="2" eb="3">
      <t>ラン</t>
    </rPh>
    <phoneticPr fontId="2"/>
  </si>
  <si>
    <t>平成</t>
    <phoneticPr fontId="2"/>
  </si>
  <si>
    <t>氏名</t>
    <rPh sb="0" eb="2">
      <t>シメイ</t>
    </rPh>
    <phoneticPr fontId="2"/>
  </si>
  <si>
    <t>住所</t>
    <rPh sb="0" eb="2">
      <t>ジュウショ</t>
    </rPh>
    <phoneticPr fontId="2"/>
  </si>
  <si>
    <t>源泉徴収税額</t>
    <rPh sb="0" eb="2">
      <t>ゲンセン</t>
    </rPh>
    <rPh sb="2" eb="4">
      <t>チョウシュウ</t>
    </rPh>
    <rPh sb="4" eb="6">
      <t>ゼイガク</t>
    </rPh>
    <phoneticPr fontId="2"/>
  </si>
  <si>
    <t>（電話）</t>
    <phoneticPr fontId="2"/>
  </si>
  <si>
    <t>住所（居所）
又は所在地</t>
    <phoneticPr fontId="2"/>
  </si>
  <si>
    <t>法人(個人)番号</t>
    <rPh sb="0" eb="2">
      <t>ホウジン</t>
    </rPh>
    <phoneticPr fontId="4"/>
  </si>
  <si>
    <t>個人番号又は法人番号</t>
    <rPh sb="4" eb="5">
      <t>マタ</t>
    </rPh>
    <rPh sb="6" eb="8">
      <t>ホウジン</t>
    </rPh>
    <rPh sb="8" eb="10">
      <t>バンゴウ</t>
    </rPh>
    <phoneticPr fontId="4"/>
  </si>
  <si>
    <t>氏名又は
名称</t>
    <phoneticPr fontId="2"/>
  </si>
  <si>
    <t>氏名又は
名称</t>
    <phoneticPr fontId="2"/>
  </si>
  <si>
    <t>支払者</t>
    <phoneticPr fontId="2"/>
  </si>
  <si>
    <t>支払を
受ける者</t>
    <phoneticPr fontId="2"/>
  </si>
  <si>
    <t>区分</t>
    <rPh sb="0" eb="2">
      <t>クブン</t>
    </rPh>
    <phoneticPr fontId="2"/>
  </si>
  <si>
    <t>細目</t>
    <rPh sb="0" eb="2">
      <t>サイモク</t>
    </rPh>
    <phoneticPr fontId="2"/>
  </si>
  <si>
    <t>支払金額</t>
    <rPh sb="0" eb="2">
      <t>シハライ</t>
    </rPh>
    <rPh sb="2" eb="4">
      <t>キンガク</t>
    </rPh>
    <phoneticPr fontId="2"/>
  </si>
  <si>
    <t>内</t>
    <rPh sb="0" eb="1">
      <t>ウチ</t>
    </rPh>
    <phoneticPr fontId="2"/>
  </si>
  <si>
    <t>細目</t>
    <rPh sb="0" eb="2">
      <t>ｻｲﾓｸ</t>
    </rPh>
    <phoneticPr fontId="2" type="halfwidthKatakana"/>
  </si>
  <si>
    <t>支払金額</t>
    <rPh sb="0" eb="2">
      <t>ｼﾊﾗｲ</t>
    </rPh>
    <rPh sb="2" eb="4">
      <t>ｷﾝｶﾞｸ</t>
    </rPh>
    <phoneticPr fontId="2" type="halfwidthKatakana"/>
  </si>
  <si>
    <t>内未払金額</t>
    <rPh sb="0" eb="1">
      <t>ウチ</t>
    </rPh>
    <rPh sb="1" eb="3">
      <t>ミバラ</t>
    </rPh>
    <rPh sb="3" eb="5">
      <t>キンガク</t>
    </rPh>
    <phoneticPr fontId="1"/>
  </si>
  <si>
    <t>源泉税</t>
    <rPh sb="0" eb="2">
      <t>ｹﾞﾝｾﾝ</t>
    </rPh>
    <rPh sb="2" eb="3">
      <t>ｾﾞｲ</t>
    </rPh>
    <phoneticPr fontId="2" type="halfwidthKatakana"/>
  </si>
  <si>
    <t>内未払源泉</t>
    <rPh sb="0" eb="1">
      <t>ウチ</t>
    </rPh>
    <rPh sb="1" eb="3">
      <t>ミバラ</t>
    </rPh>
    <rPh sb="3" eb="5">
      <t>ゲンセン</t>
    </rPh>
    <phoneticPr fontId="1"/>
  </si>
  <si>
    <t>摘要</t>
    <rPh sb="0" eb="2">
      <t>ﾃｷﾖｳ</t>
    </rPh>
    <phoneticPr fontId="2" type="halfwidthKatakana"/>
  </si>
  <si>
    <t>税理士太郎</t>
    <rPh sb="0" eb="3">
      <t>ゼイリシ</t>
    </rPh>
    <rPh sb="3" eb="5">
      <t>タロウ</t>
    </rPh>
    <phoneticPr fontId="1"/>
  </si>
  <si>
    <t>弁護士次郎</t>
    <rPh sb="0" eb="3">
      <t>ベンゴシ</t>
    </rPh>
    <rPh sb="3" eb="5">
      <t>ジロウ</t>
    </rPh>
    <phoneticPr fontId="1"/>
  </si>
  <si>
    <t>会計士三郎</t>
    <rPh sb="0" eb="3">
      <t>カイケイシ</t>
    </rPh>
    <rPh sb="3" eb="5">
      <t>サブロウ</t>
    </rPh>
    <phoneticPr fontId="1"/>
  </si>
  <si>
    <t>司法書士四郎</t>
    <rPh sb="0" eb="2">
      <t>シホウ</t>
    </rPh>
    <rPh sb="2" eb="4">
      <t>ショシ</t>
    </rPh>
    <rPh sb="4" eb="6">
      <t>シロウ</t>
    </rPh>
    <phoneticPr fontId="1"/>
  </si>
  <si>
    <t>309-1</t>
    <phoneticPr fontId="2"/>
  </si>
  <si>
    <t>マイナンバー</t>
    <phoneticPr fontId="2"/>
  </si>
  <si>
    <t>社労士五郎</t>
    <rPh sb="0" eb="1">
      <t>シャ</t>
    </rPh>
    <rPh sb="3" eb="5">
      <t>ゴロウ</t>
    </rPh>
    <phoneticPr fontId="2"/>
  </si>
  <si>
    <t>公認会計士報酬</t>
  </si>
  <si>
    <t>弁護士報酬</t>
  </si>
  <si>
    <t>社会保険労務士報酬</t>
  </si>
  <si>
    <t>顧問料</t>
  </si>
  <si>
    <t>03-1234-5678</t>
    <phoneticPr fontId="2"/>
  </si>
  <si>
    <t>株式会社ＲＥＳＣＵＥ ＲＡＮＧＥＲＳ</t>
  </si>
  <si>
    <t>税理士報酬</t>
  </si>
  <si>
    <t>東京都○○区○○町1-2-3</t>
    <rPh sb="5" eb="6">
      <t>ク</t>
    </rPh>
    <rPh sb="8" eb="9">
      <t>マチ</t>
    </rPh>
    <phoneticPr fontId="1"/>
  </si>
  <si>
    <t>東京都△△区△△町4-5-6</t>
    <rPh sb="5" eb="6">
      <t>ク</t>
    </rPh>
    <rPh sb="8" eb="9">
      <t>マチ</t>
    </rPh>
    <phoneticPr fontId="1"/>
  </si>
  <si>
    <t>東京都○○区○○町7-8-9</t>
    <rPh sb="5" eb="6">
      <t>ク</t>
    </rPh>
    <rPh sb="8" eb="9">
      <t>マチ</t>
    </rPh>
    <phoneticPr fontId="1"/>
  </si>
  <si>
    <t>東京都△△区△△町10-11-12</t>
    <rPh sb="5" eb="6">
      <t>ク</t>
    </rPh>
    <rPh sb="8" eb="9">
      <t>マチ</t>
    </rPh>
    <phoneticPr fontId="1"/>
  </si>
  <si>
    <t>東京都△△区△△町13-14-15</t>
    <rPh sb="5" eb="6">
      <t>ク</t>
    </rPh>
    <rPh sb="8" eb="9">
      <t>マチ</t>
    </rPh>
    <phoneticPr fontId="1"/>
  </si>
  <si>
    <t>No.</t>
    <phoneticPr fontId="2"/>
  </si>
  <si>
    <t>東京都千代田区御助町1-2-3御助ビル4階</t>
    <rPh sb="0" eb="3">
      <t>ト</t>
    </rPh>
    <rPh sb="3" eb="7">
      <t>チヨダク</t>
    </rPh>
    <rPh sb="7" eb="9">
      <t>オタス</t>
    </rPh>
    <rPh sb="9" eb="10">
      <t>マチ</t>
    </rPh>
    <rPh sb="15" eb="17">
      <t>オタス</t>
    </rPh>
    <rPh sb="20" eb="21">
      <t>カイ</t>
    </rPh>
    <phoneticPr fontId="5"/>
  </si>
  <si>
    <t>摘要1</t>
    <rPh sb="0" eb="2">
      <t>テキヨウ</t>
    </rPh>
    <phoneticPr fontId="2"/>
  </si>
  <si>
    <t>摘要2</t>
    <rPh sb="0" eb="2">
      <t>テキヨウ</t>
    </rPh>
    <phoneticPr fontId="2"/>
  </si>
  <si>
    <t>摘要3</t>
    <rPh sb="0" eb="2">
      <t>テキヨウ</t>
    </rPh>
    <phoneticPr fontId="2"/>
  </si>
  <si>
    <t>摘要4</t>
    <rPh sb="0" eb="2">
      <t>テキヨウ</t>
    </rPh>
    <phoneticPr fontId="2"/>
  </si>
  <si>
    <t>摘要5</t>
    <rPh sb="0" eb="2">
      <t>テキヨウ</t>
    </rPh>
    <phoneticPr fontId="2"/>
  </si>
  <si>
    <t>署番号</t>
    <rPh sb="0" eb="1">
      <t>ショ</t>
    </rPh>
    <rPh sb="1" eb="3">
      <t>バンゴウ</t>
    </rPh>
    <phoneticPr fontId="4"/>
  </si>
  <si>
    <t>整理番号</t>
    <rPh sb="0" eb="2">
      <t>セイリ</t>
    </rPh>
    <rPh sb="2" eb="4">
      <t>バンゴウ</t>
    </rPh>
    <phoneticPr fontId="4"/>
  </si>
  <si>
    <t>左の色の部分以外はシートを保護してますので訂正はできません。(解除パスワードは"1111"です。)</t>
    <rPh sb="0" eb="1">
      <t>ヒダリ</t>
    </rPh>
    <rPh sb="2" eb="3">
      <t>イロ</t>
    </rPh>
    <rPh sb="4" eb="6">
      <t>ブブン</t>
    </rPh>
    <rPh sb="6" eb="8">
      <t>イガイ</t>
    </rPh>
    <phoneticPr fontId="4"/>
  </si>
  <si>
    <t>Excel2000で開くとシート全体が保護されてますので、保護を解除してください。</t>
    <rPh sb="10" eb="11">
      <t>ヒラ</t>
    </rPh>
    <rPh sb="16" eb="18">
      <t>ゼンタイ</t>
    </rPh>
    <rPh sb="19" eb="21">
      <t>ホゴ</t>
    </rPh>
    <rPh sb="29" eb="31">
      <t>ホゴ</t>
    </rPh>
    <rPh sb="32" eb="34">
      <t>カイジョ</t>
    </rPh>
    <phoneticPr fontId="4"/>
  </si>
  <si>
    <t>整理番号</t>
    <rPh sb="0" eb="2">
      <t>セイリ</t>
    </rPh>
    <rPh sb="2" eb="4">
      <t>バンゴウ</t>
    </rPh>
    <phoneticPr fontId="2"/>
  </si>
  <si>
    <t>署番号</t>
    <phoneticPr fontId="2"/>
  </si>
  <si>
    <t>DATAは"hou-data"シートから転記されます。シートを保護してますので訂正はできません。(解除パスワードは"1111"です。)</t>
    <rPh sb="20" eb="22">
      <t>テンキ</t>
    </rPh>
    <rPh sb="31" eb="33">
      <t>ホゴ</t>
    </rPh>
    <rPh sb="39" eb="41">
      <t>テイセイ</t>
    </rPh>
    <rPh sb="49" eb="51">
      <t>カイジョ</t>
    </rPh>
    <phoneticPr fontId="6"/>
  </si>
  <si>
    <t>色のみに入力する。</t>
    <rPh sb="0" eb="1">
      <t>イロ</t>
    </rPh>
    <rPh sb="4" eb="6">
      <t>ニュウリョク</t>
    </rPh>
    <phoneticPr fontId="4"/>
  </si>
  <si>
    <t>色はドロップダウンリストから選択するか記載する事項を入力してください。</t>
    <rPh sb="0" eb="1">
      <t>イロ</t>
    </rPh>
    <rPh sb="14" eb="16">
      <t>センタク</t>
    </rPh>
    <rPh sb="19" eb="21">
      <t>キサイ</t>
    </rPh>
    <rPh sb="23" eb="25">
      <t>ジコウ</t>
    </rPh>
    <rPh sb="24" eb="25">
      <t>キジ</t>
    </rPh>
    <rPh sb="26" eb="28">
      <t>ニュウリョク</t>
    </rPh>
    <phoneticPr fontId="4"/>
  </si>
  <si>
    <t>印刷</t>
    <rPh sb="0" eb="2">
      <t>インサツ</t>
    </rPh>
    <phoneticPr fontId="2"/>
  </si>
  <si>
    <t>左</t>
    <rPh sb="0" eb="1">
      <t>ヒダリ</t>
    </rPh>
    <phoneticPr fontId="2"/>
  </si>
  <si>
    <t>右</t>
    <rPh sb="0" eb="1">
      <t>ミギ</t>
    </rPh>
    <phoneticPr fontId="2"/>
  </si>
  <si>
    <t>一度に4つのデータが印刷されますので4つ毎に印刷したい番号を変えてください。</t>
    <rPh sb="10" eb="12">
      <t>インサツ</t>
    </rPh>
    <rPh sb="20" eb="21">
      <t>ゴト</t>
    </rPh>
    <phoneticPr fontId="2"/>
  </si>
  <si>
    <t>印刷開始データ</t>
    <rPh sb="0" eb="2">
      <t>インサツ</t>
    </rPh>
    <rPh sb="2" eb="4">
      <t>カイシ</t>
    </rPh>
    <phoneticPr fontId="2"/>
  </si>
  <si>
    <t>報酬、料金、契約金及び賞金の支払調書のデータ</t>
    <phoneticPr fontId="2"/>
  </si>
  <si>
    <t>支払者の支払調書のデータ</t>
    <phoneticPr fontId="2"/>
  </si>
  <si>
    <t>←ドロップダウンリストから"印刷する"or"印刷しない"を選択する。</t>
    <rPh sb="14" eb="16">
      <t>インサツ</t>
    </rPh>
    <rPh sb="22" eb="24">
      <t>インサツ</t>
    </rPh>
    <rPh sb="29" eb="31">
      <t>センタク</t>
    </rPh>
    <phoneticPr fontId="4"/>
  </si>
  <si>
    <t>マイナンバーは、個人情報保護のために、その管理に当たっては、安全管理措置などが義務付けられます。</t>
    <phoneticPr fontId="4"/>
  </si>
  <si>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4"/>
  </si>
  <si>
    <t>年分 　報酬、料金、契約金及び賞金の支払調書</t>
    <phoneticPr fontId="2"/>
  </si>
  <si>
    <t>支払調書の1段目のみの印刷ツールです。</t>
    <rPh sb="11" eb="13">
      <t>インサツ</t>
    </rPh>
    <phoneticPr fontId="2"/>
  </si>
  <si>
    <t>2段目以降の金額等は印刷データを選択してその都度は支払調書に直接入力してください。</t>
    <rPh sb="6" eb="8">
      <t>キンガク</t>
    </rPh>
    <rPh sb="8" eb="9">
      <t>トウ</t>
    </rPh>
    <rPh sb="25" eb="27">
      <t>シハライ</t>
    </rPh>
    <rPh sb="27" eb="29">
      <t>チョウショ</t>
    </rPh>
    <rPh sb="30" eb="32">
      <t>チョクセツ</t>
    </rPh>
    <phoneticPr fontId="2"/>
  </si>
  <si>
    <t>氏名又は
名称</t>
    <phoneticPr fontId="2"/>
  </si>
  <si>
    <t>下記印刷開始データのドロップダウンリストから印刷をしたい番号を選択し、</t>
    <rPh sb="0" eb="2">
      <t>カキ</t>
    </rPh>
    <rPh sb="2" eb="4">
      <t>インサツ</t>
    </rPh>
    <rPh sb="4" eb="6">
      <t>カイシ</t>
    </rPh>
    <phoneticPr fontId="2"/>
  </si>
  <si>
    <t>"hou"のシート見出しをクリックして支払調書を開いて印刷をする。</t>
    <phoneticPr fontId="2"/>
  </si>
  <si>
    <t>v4.01</t>
    <phoneticPr fontId="2"/>
  </si>
  <si>
    <t>印字しない</t>
  </si>
  <si>
    <t>支払調書の1段目のみの印刷ツールです。2段目以降は手入力でお願いします。</t>
    <rPh sb="11" eb="13">
      <t>インサツ</t>
    </rPh>
    <rPh sb="20" eb="22">
      <t>ダンメ</t>
    </rPh>
    <rPh sb="22" eb="24">
      <t>イコウ</t>
    </rPh>
    <rPh sb="26" eb="28">
      <t>ニュウリョク</t>
    </rPh>
    <rPh sb="30" eb="31">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</si>
</sst>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 \ 0000\ \ 0000\ \ 0000"/>
    <numFmt numFmtId="177" formatCode="[&lt;=999]000;[&lt;=9999]000\-00;000\-0000"/>
    <numFmt numFmtId="178" formatCode="000\-0000"/>
    <numFmt numFmtId="179" formatCode="00000"/>
    <numFmt numFmtId="180" formatCode="00000000"/>
    <numFmt numFmtId="181" formatCode="0\ 0\ 0\ 0\ 0"/>
    <numFmt numFmtId="182" formatCode="0\ 0\ 0\ 0\ 0\ 0\ 0\ 0"/>
  </numFmts>
  <fonts count="24">
    <font>
      <sz val="10"/>
      <color theme="1"/>
      <name val="MS UI Gothic"/>
      <family val="3"/>
      <charset val="128"/>
    </font>
    <font>
      <b/>
      <sz val="18"/>
      <color indexed="56"/>
      <name val="ＭＳ Ｐゴシック"/>
      <family val="3"/>
      <charset val="128"/>
    </font>
    <font>
      <sz val="6"/>
      <name val="MS UI Gothic"/>
      <family val="3"/>
      <charset val="128"/>
    </font>
    <font>
      <sz val="9"/>
      <name val="MS UI Gothic"/>
      <family val="3"/>
      <charset val="128"/>
    </font>
    <font>
      <sz val="6"/>
      <name val="ＭＳ Ｐ明朝"/>
      <family val="1"/>
      <charset val="128"/>
    </font>
    <font>
      <b/>
      <sz val="10"/>
      <color indexed="52"/>
      <name val="MS UI Gothic"/>
      <family val="3"/>
      <charset val="128"/>
    </font>
    <font>
      <sz val="10"/>
      <color indexed="10"/>
      <name val="MS UI Gothic"/>
      <family val="3"/>
      <charset val="128"/>
    </font>
    <font>
      <sz val="10"/>
      <name val="ＭＳ 明朝"/>
      <family val="1"/>
      <charset val="128"/>
    </font>
    <font>
      <sz val="9"/>
      <color indexed="10"/>
      <name val="MS UI Gothic"/>
      <family val="3"/>
      <charset val="128"/>
    </font>
    <font>
      <b/>
      <sz val="9"/>
      <color indexed="9"/>
      <name val="MS UI Gothic"/>
      <family val="3"/>
      <charset val="128"/>
    </font>
    <font>
      <sz val="10"/>
      <color theme="1"/>
      <name val="MS UI Gothic"/>
      <family val="3"/>
      <charset val="128"/>
    </font>
    <font>
      <sz val="10"/>
      <color rgb="FFFF0000"/>
      <name val="MS UI Gothic"/>
      <family val="3"/>
      <charset val="128"/>
    </font>
    <font>
      <sz val="12"/>
      <color theme="1"/>
      <name val="MS UI Gothic"/>
      <family val="3"/>
      <charset val="128"/>
    </font>
    <font>
      <sz val="20"/>
      <color theme="1"/>
      <name val="MS UI Gothic"/>
      <family val="3"/>
      <charset val="128"/>
    </font>
    <font>
      <sz val="9"/>
      <color theme="1"/>
      <name val="MS UI Gothic"/>
      <family val="3"/>
      <charset val="128"/>
    </font>
    <font>
      <sz val="6"/>
      <color theme="1"/>
      <name val="MS UI Gothic"/>
      <family val="3"/>
      <charset val="128"/>
    </font>
    <font>
      <sz val="16"/>
      <color theme="1"/>
      <name val="MS UI Gothic"/>
      <family val="3"/>
      <charset val="128"/>
    </font>
    <font>
      <sz val="8"/>
      <color theme="1"/>
      <name val="MS UI Gothic"/>
      <family val="3"/>
      <charset val="128"/>
    </font>
    <font>
      <sz val="3"/>
      <color theme="1"/>
      <name val="MS UI Gothic"/>
      <family val="3"/>
      <charset val="128"/>
    </font>
    <font>
      <sz val="11"/>
      <color theme="1"/>
      <name val="MS UI Gothic"/>
      <family val="3"/>
      <charset val="128"/>
    </font>
    <font>
      <sz val="28"/>
      <color theme="1"/>
      <name val="MS UI Gothic"/>
      <family val="3"/>
      <charset val="128"/>
    </font>
    <font>
      <b/>
      <sz val="9"/>
      <color rgb="FFFF0000"/>
      <name val="MS UI Gothic"/>
      <family val="3"/>
      <charset val="128"/>
    </font>
    <font>
      <sz val="9"/>
      <color rgb="FFFF0000"/>
      <name val="MS UI Gothic"/>
      <family val="3"/>
      <charset val="128"/>
    </font>
    <font>
      <sz val="9"/>
      <color theme="0" tint="-0.14999847407452621"/>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style="thin">
        <color indexed="9"/>
      </bottom>
      <diagonal/>
    </border>
    <border>
      <left style="thin">
        <color indexed="9"/>
      </left>
      <right/>
      <top/>
      <bottom style="thin">
        <color indexed="9"/>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0" fillId="0" borderId="0" applyFont="0" applyFill="0" applyBorder="0" applyAlignment="0" applyProtection="0">
      <alignment vertical="center"/>
    </xf>
    <xf numFmtId="0" fontId="7" fillId="0" borderId="0"/>
  </cellStyleXfs>
  <cellXfs count="216">
    <xf numFmtId="0" fontId="0" fillId="0" borderId="0" xfId="0">
      <alignment vertical="center"/>
    </xf>
    <xf numFmtId="0" fontId="0" fillId="0" borderId="0" xfId="0" applyFont="1">
      <alignment vertical="center"/>
    </xf>
    <xf numFmtId="176" fontId="3" fillId="2"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0" fillId="0" borderId="2" xfId="0" applyFont="1" applyBorder="1" applyAlignment="1">
      <alignment vertical="center"/>
    </xf>
    <xf numFmtId="0" fontId="0" fillId="0" borderId="2" xfId="0" applyFont="1" applyBorder="1" applyAlignment="1">
      <alignment horizontal="left" vertical="center" inden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4" fillId="0" borderId="3" xfId="0" applyFont="1" applyBorder="1" applyAlignment="1">
      <alignment horizontal="left" vertical="center" indent="1"/>
    </xf>
    <xf numFmtId="0" fontId="14" fillId="0" borderId="3" xfId="0" applyFont="1" applyBorder="1" applyAlignment="1">
      <alignment horizontal="left" vertical="center"/>
    </xf>
    <xf numFmtId="0" fontId="14" fillId="0" borderId="4" xfId="0" applyFont="1" applyBorder="1" applyAlignment="1">
      <alignment horizontal="left" vertical="center" indent="1"/>
    </xf>
    <xf numFmtId="0" fontId="17" fillId="0" borderId="0" xfId="0" applyFont="1" applyFill="1" applyAlignment="1">
      <alignment vertical="center"/>
    </xf>
    <xf numFmtId="0" fontId="19" fillId="0" borderId="0" xfId="0" applyFont="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indent="1"/>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20" fillId="0" borderId="0" xfId="0" applyFont="1" applyAlignment="1">
      <alignment vertical="center"/>
    </xf>
    <xf numFmtId="0" fontId="17" fillId="0" borderId="5"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6" xfId="0" applyFont="1" applyBorder="1" applyAlignment="1">
      <alignment vertical="center"/>
    </xf>
    <xf numFmtId="0" fontId="17" fillId="0" borderId="6" xfId="0" applyFont="1" applyBorder="1" applyAlignment="1">
      <alignment horizontal="left" vertical="center"/>
    </xf>
    <xf numFmtId="0" fontId="17" fillId="0" borderId="6" xfId="0" applyFont="1" applyBorder="1" applyAlignment="1">
      <alignment horizontal="right" vertical="center"/>
    </xf>
    <xf numFmtId="0" fontId="17" fillId="0" borderId="8" xfId="0" applyFont="1" applyBorder="1" applyAlignment="1">
      <alignment horizontal="left" vertical="center"/>
    </xf>
    <xf numFmtId="0" fontId="0" fillId="0" borderId="0" xfId="0" applyFont="1" applyAlignment="1">
      <alignment horizontal="center" vertical="center"/>
    </xf>
    <xf numFmtId="176" fontId="3"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41" fontId="15" fillId="0" borderId="7" xfId="1" applyNumberFormat="1" applyFont="1" applyFill="1" applyBorder="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0" fillId="0" borderId="2" xfId="0" applyFont="1" applyFill="1" applyBorder="1" applyAlignment="1">
      <alignment horizontal="left" vertical="center" indent="1"/>
    </xf>
    <xf numFmtId="0" fontId="0" fillId="0" borderId="9" xfId="0" applyFont="1" applyFill="1" applyBorder="1" applyAlignment="1">
      <alignment horizontal="left" vertical="center" indent="1"/>
    </xf>
    <xf numFmtId="0" fontId="0" fillId="0" borderId="2" xfId="0" applyFont="1" applyFill="1" applyBorder="1" applyAlignment="1">
      <alignment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3" xfId="0" applyFont="1" applyFill="1" applyBorder="1" applyAlignment="1">
      <alignment vertical="center"/>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9" xfId="0" applyNumberFormat="1" applyFont="1" applyFill="1" applyBorder="1" applyAlignment="1" applyProtection="1">
      <alignment horizontal="center" vertical="center"/>
      <protection hidden="1"/>
    </xf>
    <xf numFmtId="0" fontId="0" fillId="0" borderId="5" xfId="0" applyFont="1" applyFill="1" applyBorder="1" applyAlignment="1">
      <alignment vertical="center"/>
    </xf>
    <xf numFmtId="0" fontId="0" fillId="0" borderId="6" xfId="0" applyFont="1" applyFill="1" applyBorder="1" applyAlignment="1">
      <alignment horizontal="left" vertical="center" indent="1"/>
    </xf>
    <xf numFmtId="0" fontId="3" fillId="0" borderId="1" xfId="0" applyNumberFormat="1" applyFont="1" applyFill="1" applyBorder="1" applyAlignment="1" applyProtection="1">
      <alignment horizontal="center" vertical="center"/>
      <protection hidden="1"/>
    </xf>
    <xf numFmtId="0" fontId="17" fillId="0" borderId="5" xfId="0" applyFont="1" applyFill="1" applyBorder="1" applyAlignment="1">
      <alignment horizontal="left" vertical="center" wrapText="1" indent="1"/>
    </xf>
    <xf numFmtId="0" fontId="17" fillId="0" borderId="6" xfId="0" applyFont="1" applyFill="1" applyBorder="1" applyAlignment="1">
      <alignment horizontal="left" vertical="center" wrapText="1" indent="1"/>
    </xf>
    <xf numFmtId="0" fontId="17" fillId="0" borderId="6" xfId="0" applyFont="1" applyFill="1" applyBorder="1" applyAlignment="1">
      <alignment vertical="center"/>
    </xf>
    <xf numFmtId="0" fontId="17" fillId="0" borderId="6" xfId="0" applyFont="1" applyFill="1" applyBorder="1" applyAlignment="1">
      <alignment horizontal="left" vertical="center"/>
    </xf>
    <xf numFmtId="0" fontId="17" fillId="0" borderId="6" xfId="0" applyFont="1" applyFill="1" applyBorder="1" applyAlignment="1">
      <alignment horizontal="right" vertical="center"/>
    </xf>
    <xf numFmtId="0" fontId="17" fillId="0" borderId="8" xfId="0" applyFont="1" applyFill="1" applyBorder="1" applyAlignment="1">
      <alignment horizontal="left" vertical="center"/>
    </xf>
    <xf numFmtId="0" fontId="18" fillId="0" borderId="0" xfId="0" applyFont="1" applyFill="1" applyAlignment="1">
      <alignment vertical="center"/>
    </xf>
    <xf numFmtId="0" fontId="3" fillId="0" borderId="1" xfId="0" applyFont="1" applyBorder="1" applyAlignment="1">
      <alignment horizontal="distributed" vertical="center"/>
    </xf>
    <xf numFmtId="177" fontId="14" fillId="0" borderId="10" xfId="0" applyNumberFormat="1" applyFont="1" applyBorder="1" applyAlignment="1">
      <alignment horizontal="center" vertical="center"/>
    </xf>
    <xf numFmtId="177" fontId="14" fillId="0" borderId="2" xfId="0" applyNumberFormat="1" applyFont="1" applyBorder="1" applyAlignment="1">
      <alignment horizontal="center" vertical="center"/>
    </xf>
    <xf numFmtId="178" fontId="14" fillId="0" borderId="10" xfId="0" applyNumberFormat="1" applyFont="1" applyBorder="1" applyAlignment="1">
      <alignment horizontal="center" vertical="center"/>
    </xf>
    <xf numFmtId="178" fontId="14" fillId="0" borderId="2" xfId="0" applyNumberFormat="1" applyFont="1" applyBorder="1" applyAlignment="1">
      <alignment horizontal="center" vertical="center"/>
    </xf>
    <xf numFmtId="177" fontId="14" fillId="0" borderId="10" xfId="0" applyNumberFormat="1" applyFont="1" applyFill="1" applyBorder="1" applyAlignment="1">
      <alignment horizontal="center" vertical="center"/>
    </xf>
    <xf numFmtId="177" fontId="14" fillId="0" borderId="2" xfId="0" applyNumberFormat="1" applyFont="1" applyFill="1" applyBorder="1" applyAlignment="1">
      <alignment horizontal="center" vertical="center"/>
    </xf>
    <xf numFmtId="179" fontId="3" fillId="2" borderId="1"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8" fillId="0" borderId="0" xfId="2" applyFont="1" applyAlignment="1">
      <alignment vertical="center"/>
    </xf>
    <xf numFmtId="0" fontId="3" fillId="2" borderId="1" xfId="2" applyFont="1" applyFill="1" applyBorder="1" applyAlignment="1">
      <alignment horizontal="left" vertical="center"/>
    </xf>
    <xf numFmtId="0" fontId="3" fillId="0" borderId="0" xfId="2" applyFont="1" applyAlignment="1">
      <alignment vertical="center"/>
    </xf>
    <xf numFmtId="0" fontId="3" fillId="3" borderId="1" xfId="2" applyFont="1" applyFill="1" applyBorder="1" applyAlignment="1">
      <alignment vertical="center"/>
    </xf>
    <xf numFmtId="0" fontId="3" fillId="0" borderId="0" xfId="2" applyFont="1" applyAlignment="1">
      <alignment horizontal="left" vertical="center"/>
    </xf>
    <xf numFmtId="0" fontId="3" fillId="0" borderId="0" xfId="0" applyFont="1" applyAlignment="1">
      <alignment vertical="center"/>
    </xf>
    <xf numFmtId="0" fontId="14" fillId="0" borderId="0" xfId="0" applyFont="1">
      <alignment vertical="center"/>
    </xf>
    <xf numFmtId="0" fontId="21" fillId="0" borderId="0" xfId="0" applyFont="1" applyAlignment="1">
      <alignment horizontal="right" vertical="center"/>
    </xf>
    <xf numFmtId="0" fontId="21" fillId="5" borderId="1" xfId="0" applyFont="1" applyFill="1" applyBorder="1" applyAlignment="1">
      <alignment horizontal="center" vertical="center"/>
    </xf>
    <xf numFmtId="0" fontId="14" fillId="0" borderId="14" xfId="0" applyFont="1" applyBorder="1" applyAlignment="1">
      <alignment horizontal="center" vertical="center"/>
    </xf>
    <xf numFmtId="0" fontId="21" fillId="6" borderId="1" xfId="0" applyFont="1" applyFill="1" applyBorder="1" applyAlignment="1">
      <alignment horizontal="center" vertical="center"/>
    </xf>
    <xf numFmtId="0" fontId="3" fillId="0" borderId="0" xfId="0" applyFont="1" applyAlignment="1">
      <alignment horizontal="left" vertical="center"/>
    </xf>
    <xf numFmtId="0" fontId="19" fillId="0" borderId="2" xfId="0" applyFont="1" applyBorder="1" applyAlignment="1">
      <alignment horizontal="left" vertical="center"/>
    </xf>
    <xf numFmtId="0" fontId="19" fillId="0" borderId="6" xfId="0" applyFont="1" applyBorder="1" applyAlignment="1">
      <alignment horizontal="left" vertical="top"/>
    </xf>
    <xf numFmtId="0" fontId="19" fillId="0" borderId="2" xfId="0" applyFont="1" applyFill="1" applyBorder="1" applyAlignment="1">
      <alignment horizontal="left" vertical="center"/>
    </xf>
    <xf numFmtId="0" fontId="19" fillId="0" borderId="6" xfId="0" applyFont="1" applyFill="1" applyBorder="1" applyAlignment="1">
      <alignment horizontal="left" vertical="top"/>
    </xf>
    <xf numFmtId="0" fontId="15" fillId="0" borderId="0" xfId="0" applyFont="1" applyFill="1" applyAlignment="1">
      <alignment vertical="center"/>
    </xf>
    <xf numFmtId="0" fontId="8" fillId="0" borderId="0" xfId="0" applyFont="1" applyAlignment="1">
      <alignment vertical="center"/>
    </xf>
    <xf numFmtId="0" fontId="14" fillId="0" borderId="0" xfId="0" applyFont="1" applyAlignment="1">
      <alignment horizontal="right" vertical="center"/>
    </xf>
    <xf numFmtId="0" fontId="14" fillId="0" borderId="0" xfId="0" applyFont="1" applyFill="1">
      <alignment vertical="center"/>
    </xf>
    <xf numFmtId="0" fontId="14" fillId="4" borderId="1" xfId="0" applyFont="1" applyFill="1" applyBorder="1" applyAlignment="1">
      <alignment horizontal="center" vertical="center"/>
    </xf>
    <xf numFmtId="0" fontId="14" fillId="0" borderId="1" xfId="0" applyFont="1" applyBorder="1" applyAlignment="1">
      <alignment horizontal="distributed"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38" fontId="14" fillId="0" borderId="1" xfId="1" applyFont="1" applyBorder="1" applyAlignment="1">
      <alignment horizontal="center" vertical="center"/>
    </xf>
    <xf numFmtId="0" fontId="14" fillId="0" borderId="0" xfId="0" applyFont="1" applyAlignment="1">
      <alignment horizontal="center" vertical="center"/>
    </xf>
    <xf numFmtId="0" fontId="22" fillId="5" borderId="1" xfId="0" applyFont="1" applyFill="1" applyBorder="1" applyAlignment="1">
      <alignment horizontal="center" vertical="center"/>
    </xf>
    <xf numFmtId="0" fontId="14" fillId="4" borderId="1" xfId="0" applyFont="1" applyFill="1" applyBorder="1">
      <alignment vertical="center"/>
    </xf>
    <xf numFmtId="0" fontId="14" fillId="0" borderId="1" xfId="0" applyFont="1" applyFill="1" applyBorder="1">
      <alignment vertical="center"/>
    </xf>
    <xf numFmtId="0" fontId="14" fillId="0" borderId="1" xfId="0" applyFont="1" applyBorder="1">
      <alignment vertical="center"/>
    </xf>
    <xf numFmtId="38" fontId="14" fillId="0" borderId="1" xfId="0" applyNumberFormat="1" applyFont="1" applyBorder="1">
      <alignment vertical="center"/>
    </xf>
    <xf numFmtId="41" fontId="17" fillId="4" borderId="7" xfId="1" applyNumberFormat="1" applyFont="1" applyFill="1" applyBorder="1" applyAlignment="1">
      <alignment vertical="center"/>
    </xf>
    <xf numFmtId="0" fontId="21" fillId="0" borderId="0" xfId="0" applyFont="1" applyFill="1">
      <alignment vertical="center"/>
    </xf>
    <xf numFmtId="38" fontId="14" fillId="4" borderId="1" xfId="1" applyFont="1" applyFill="1" applyBorder="1">
      <alignment vertical="center"/>
    </xf>
    <xf numFmtId="0" fontId="23" fillId="0" borderId="0" xfId="0" applyFont="1">
      <alignment vertical="center"/>
    </xf>
    <xf numFmtId="0" fontId="9" fillId="7" borderId="17" xfId="0" applyFont="1" applyFill="1" applyBorder="1" applyAlignment="1">
      <alignment horizontal="center" vertical="center"/>
    </xf>
    <xf numFmtId="0" fontId="9" fillId="7" borderId="18" xfId="0" applyFont="1" applyFill="1" applyBorder="1" applyAlignment="1">
      <alignment horizontal="center" vertical="center"/>
    </xf>
    <xf numFmtId="0" fontId="14" fillId="0" borderId="1" xfId="0" applyFont="1" applyBorder="1" applyAlignment="1">
      <alignment horizontal="center" vertical="center"/>
    </xf>
    <xf numFmtId="0" fontId="14" fillId="4" borderId="10" xfId="0" applyFont="1" applyFill="1" applyBorder="1">
      <alignment vertical="center"/>
    </xf>
    <xf numFmtId="0" fontId="14" fillId="4" borderId="9" xfId="0" applyFont="1" applyFill="1" applyBorder="1">
      <alignment vertical="center"/>
    </xf>
    <xf numFmtId="182" fontId="14" fillId="0" borderId="10" xfId="0" applyNumberFormat="1" applyFont="1" applyFill="1" applyBorder="1" applyAlignment="1">
      <alignment horizontal="distributed" vertical="center" indent="1"/>
    </xf>
    <xf numFmtId="182" fontId="14" fillId="0" borderId="2" xfId="0" applyNumberFormat="1" applyFont="1" applyFill="1" applyBorder="1" applyAlignment="1">
      <alignment horizontal="distributed" vertical="center" indent="1"/>
    </xf>
    <xf numFmtId="182" fontId="14" fillId="0" borderId="9" xfId="0" applyNumberFormat="1" applyFont="1" applyFill="1" applyBorder="1" applyAlignment="1">
      <alignment horizontal="distributed" vertical="center" indent="1"/>
    </xf>
    <xf numFmtId="0" fontId="17" fillId="0" borderId="3" xfId="0" applyFont="1" applyFill="1" applyBorder="1" applyAlignment="1">
      <alignment vertical="center"/>
    </xf>
    <xf numFmtId="0" fontId="19" fillId="0" borderId="10" xfId="0" applyFont="1" applyBorder="1" applyAlignment="1">
      <alignment horizontal="left" vertical="center" wrapText="1" indent="1"/>
    </xf>
    <xf numFmtId="0" fontId="19" fillId="0" borderId="2" xfId="0" applyFont="1" applyBorder="1" applyAlignment="1">
      <alignment horizontal="left" vertical="center" wrapText="1" indent="1"/>
    </xf>
    <xf numFmtId="0" fontId="19" fillId="0" borderId="9" xfId="0" applyFont="1" applyBorder="1" applyAlignment="1">
      <alignment horizontal="left" vertical="center" wrapText="1" indent="1"/>
    </xf>
    <xf numFmtId="41" fontId="17" fillId="4" borderId="3" xfId="1" applyNumberFormat="1" applyFont="1" applyFill="1" applyBorder="1" applyAlignment="1">
      <alignment vertical="center"/>
    </xf>
    <xf numFmtId="41" fontId="17" fillId="4" borderId="4" xfId="1" applyNumberFormat="1" applyFont="1" applyFill="1" applyBorder="1" applyAlignment="1">
      <alignment vertical="center"/>
    </xf>
    <xf numFmtId="41" fontId="19" fillId="4" borderId="5" xfId="1" applyNumberFormat="1" applyFont="1" applyFill="1" applyBorder="1" applyAlignment="1">
      <alignment vertical="center"/>
    </xf>
    <xf numFmtId="41" fontId="19" fillId="4" borderId="6" xfId="1" applyNumberFormat="1" applyFont="1" applyFill="1" applyBorder="1" applyAlignment="1">
      <alignment vertical="center"/>
    </xf>
    <xf numFmtId="41" fontId="19" fillId="4" borderId="8" xfId="1" applyNumberFormat="1" applyFont="1" applyFill="1" applyBorder="1" applyAlignment="1">
      <alignment vertical="center"/>
    </xf>
    <xf numFmtId="181" fontId="14" fillId="0" borderId="10" xfId="0" applyNumberFormat="1" applyFont="1" applyBorder="1" applyAlignment="1">
      <alignment horizontal="distributed" vertical="center" indent="1"/>
    </xf>
    <xf numFmtId="181" fontId="14" fillId="0" borderId="2" xfId="0" applyNumberFormat="1" applyFont="1" applyBorder="1" applyAlignment="1">
      <alignment horizontal="distributed" vertical="center" indent="1"/>
    </xf>
    <xf numFmtId="181" fontId="14" fillId="0" borderId="9" xfId="0" applyNumberFormat="1" applyFont="1" applyBorder="1" applyAlignment="1">
      <alignment horizontal="distributed" vertical="center" indent="1"/>
    </xf>
    <xf numFmtId="0" fontId="14" fillId="0" borderId="10"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14" fillId="0" borderId="9" xfId="0" applyFont="1" applyBorder="1" applyAlignment="1">
      <alignment horizontal="distributed" vertical="center" justifyLastLine="1"/>
    </xf>
    <xf numFmtId="0" fontId="3" fillId="0" borderId="1" xfId="0" applyFont="1" applyFill="1" applyBorder="1" applyAlignment="1" applyProtection="1">
      <alignment horizontal="center" vertical="center" wrapText="1"/>
      <protection hidden="1"/>
    </xf>
    <xf numFmtId="0" fontId="14" fillId="0" borderId="1" xfId="0" applyFont="1" applyFill="1" applyBorder="1" applyAlignment="1">
      <alignment horizontal="distributed" vertical="center" wrapText="1" indent="2"/>
    </xf>
    <xf numFmtId="0" fontId="14" fillId="0" borderId="10" xfId="0" applyFont="1" applyFill="1" applyBorder="1" applyAlignment="1">
      <alignment horizontal="distributed" vertical="center" wrapText="1" indent="2"/>
    </xf>
    <xf numFmtId="41" fontId="17" fillId="0" borderId="3" xfId="1" applyNumberFormat="1" applyFont="1" applyFill="1" applyBorder="1" applyAlignment="1">
      <alignment vertical="center"/>
    </xf>
    <xf numFmtId="41" fontId="17" fillId="0" borderId="4" xfId="1" applyNumberFormat="1" applyFont="1" applyFill="1" applyBorder="1" applyAlignment="1">
      <alignment vertical="center"/>
    </xf>
    <xf numFmtId="41" fontId="10" fillId="0" borderId="5" xfId="1" applyNumberFormat="1" applyFont="1" applyFill="1" applyBorder="1" applyAlignment="1">
      <alignment vertical="center"/>
    </xf>
    <xf numFmtId="41" fontId="10" fillId="0" borderId="6" xfId="1" applyNumberFormat="1" applyFont="1" applyFill="1" applyBorder="1" applyAlignment="1">
      <alignment vertical="center"/>
    </xf>
    <xf numFmtId="41" fontId="10" fillId="0" borderId="8" xfId="1" applyNumberFormat="1" applyFont="1" applyFill="1" applyBorder="1" applyAlignment="1">
      <alignment vertical="center"/>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0" borderId="1" xfId="0" applyFont="1" applyBorder="1" applyAlignment="1">
      <alignment horizontal="distributed" vertical="center" wrapText="1" indent="2"/>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center" vertical="center"/>
    </xf>
    <xf numFmtId="41" fontId="19" fillId="0" borderId="5" xfId="1" applyNumberFormat="1" applyFont="1" applyFill="1" applyBorder="1" applyAlignment="1">
      <alignment vertical="center"/>
    </xf>
    <xf numFmtId="41" fontId="19" fillId="0" borderId="6" xfId="1" applyNumberFormat="1" applyFont="1" applyFill="1" applyBorder="1" applyAlignment="1">
      <alignment vertical="center"/>
    </xf>
    <xf numFmtId="41" fontId="19" fillId="0" borderId="8" xfId="1" applyNumberFormat="1" applyFont="1" applyFill="1" applyBorder="1" applyAlignment="1">
      <alignment vertical="center"/>
    </xf>
    <xf numFmtId="0" fontId="14" fillId="4" borderId="4" xfId="0" applyFont="1" applyFill="1" applyBorder="1" applyAlignment="1">
      <alignment horizontal="center" vertical="center"/>
    </xf>
    <xf numFmtId="0" fontId="14" fillId="4" borderId="8" xfId="0" applyFont="1" applyFill="1" applyBorder="1" applyAlignment="1">
      <alignment horizontal="center" vertical="center"/>
    </xf>
    <xf numFmtId="41" fontId="10" fillId="4" borderId="5" xfId="1" applyNumberFormat="1" applyFont="1" applyFill="1" applyBorder="1" applyAlignment="1">
      <alignment vertical="center"/>
    </xf>
    <xf numFmtId="41" fontId="10" fillId="4" borderId="6" xfId="1" applyNumberFormat="1" applyFont="1" applyFill="1" applyBorder="1" applyAlignment="1">
      <alignment vertical="center"/>
    </xf>
    <xf numFmtId="41" fontId="10" fillId="4" borderId="8" xfId="1" applyNumberFormat="1" applyFont="1" applyFill="1" applyBorder="1" applyAlignment="1">
      <alignment vertical="center"/>
    </xf>
    <xf numFmtId="0" fontId="17" fillId="0" borderId="7" xfId="0" applyFont="1" applyBorder="1" applyAlignment="1">
      <alignment horizontal="distributed" vertical="center" wrapText="1"/>
    </xf>
    <xf numFmtId="0" fontId="17" fillId="0" borderId="3" xfId="0" applyFont="1" applyBorder="1" applyAlignment="1">
      <alignment horizontal="distributed" vertical="center" wrapText="1"/>
    </xf>
    <xf numFmtId="0" fontId="17" fillId="0" borderId="4" xfId="0" applyFont="1" applyBorder="1" applyAlignment="1">
      <alignment horizontal="distributed" vertical="center" wrapText="1"/>
    </xf>
    <xf numFmtId="0" fontId="17" fillId="0" borderId="25"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5" xfId="0" applyFont="1" applyBorder="1" applyAlignment="1">
      <alignment horizontal="distributed" vertical="center" wrapText="1"/>
    </xf>
    <xf numFmtId="0" fontId="17" fillId="0" borderId="6" xfId="0" applyFont="1" applyBorder="1" applyAlignment="1">
      <alignment horizontal="distributed" vertical="center" wrapText="1"/>
    </xf>
    <xf numFmtId="0" fontId="17" fillId="0" borderId="8" xfId="0" applyFont="1" applyBorder="1" applyAlignment="1">
      <alignment horizontal="distributed" vertical="center" wrapText="1"/>
    </xf>
    <xf numFmtId="0" fontId="17" fillId="0" borderId="10" xfId="0" applyFont="1" applyBorder="1" applyAlignment="1">
      <alignment horizontal="distributed" vertical="center" wrapText="1"/>
    </xf>
    <xf numFmtId="0" fontId="17" fillId="0" borderId="2" xfId="0" applyFont="1" applyBorder="1" applyAlignment="1">
      <alignment horizontal="distributed" vertical="center" wrapText="1"/>
    </xf>
    <xf numFmtId="0" fontId="19" fillId="0" borderId="7" xfId="0" applyFont="1" applyBorder="1" applyAlignment="1">
      <alignment horizontal="left" vertical="center" indent="1"/>
    </xf>
    <xf numFmtId="0" fontId="19" fillId="0" borderId="3" xfId="0" applyFont="1" applyBorder="1" applyAlignment="1">
      <alignment horizontal="left" vertical="center" indent="1"/>
    </xf>
    <xf numFmtId="0" fontId="19" fillId="0" borderId="4" xfId="0" applyFont="1" applyBorder="1" applyAlignment="1">
      <alignment horizontal="left" vertical="center" indent="1"/>
    </xf>
    <xf numFmtId="0" fontId="19" fillId="0" borderId="25" xfId="0" applyFont="1" applyBorder="1" applyAlignment="1">
      <alignment horizontal="left" vertical="center" indent="1"/>
    </xf>
    <xf numFmtId="0" fontId="19" fillId="0" borderId="0" xfId="0" applyFont="1" applyBorder="1" applyAlignment="1">
      <alignment horizontal="left" vertical="center" indent="1"/>
    </xf>
    <xf numFmtId="0" fontId="19" fillId="0" borderId="26" xfId="0" applyFont="1" applyBorder="1" applyAlignment="1">
      <alignment horizontal="left" vertical="center" indent="1"/>
    </xf>
    <xf numFmtId="0" fontId="12" fillId="0" borderId="0" xfId="0" applyFont="1" applyAlignment="1">
      <alignment horizontal="center" vertical="center"/>
    </xf>
    <xf numFmtId="0" fontId="14" fillId="0" borderId="2" xfId="0" applyFont="1" applyFill="1" applyBorder="1" applyAlignment="1">
      <alignment horizontal="distributed" vertical="center" wrapText="1" indent="2"/>
    </xf>
    <xf numFmtId="0" fontId="14" fillId="0" borderId="9" xfId="0" applyFont="1" applyFill="1" applyBorder="1" applyAlignment="1">
      <alignment horizontal="distributed" vertical="center" wrapText="1" indent="2"/>
    </xf>
    <xf numFmtId="0" fontId="3" fillId="0" borderId="23"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19" xfId="0" applyNumberFormat="1" applyFont="1" applyFill="1" applyBorder="1" applyAlignment="1" applyProtection="1">
      <alignment horizontal="center" vertical="center"/>
      <protection hidden="1"/>
    </xf>
    <xf numFmtId="0" fontId="3" fillId="0" borderId="20"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protection hidden="1"/>
    </xf>
    <xf numFmtId="0" fontId="3" fillId="0" borderId="22" xfId="0" applyNumberFormat="1" applyFont="1" applyFill="1" applyBorder="1" applyAlignment="1" applyProtection="1">
      <alignment horizontal="center" vertical="center"/>
      <protection hidden="1"/>
    </xf>
    <xf numFmtId="0" fontId="3" fillId="0" borderId="27" xfId="0" applyNumberFormat="1" applyFont="1" applyFill="1" applyBorder="1" applyAlignment="1" applyProtection="1">
      <alignment horizontal="center" vertical="center"/>
      <protection hidden="1"/>
    </xf>
    <xf numFmtId="0" fontId="3" fillId="0" borderId="28" xfId="0" applyNumberFormat="1" applyFont="1" applyFill="1" applyBorder="1" applyAlignment="1" applyProtection="1">
      <alignment horizontal="center" vertical="center"/>
      <protection hidden="1"/>
    </xf>
    <xf numFmtId="0" fontId="17" fillId="0" borderId="10" xfId="0" applyFont="1" applyBorder="1" applyAlignment="1">
      <alignment vertical="top" wrapText="1"/>
    </xf>
    <xf numFmtId="0" fontId="17" fillId="0" borderId="2" xfId="0" applyFont="1" applyBorder="1" applyAlignment="1">
      <alignment vertical="top" wrapText="1"/>
    </xf>
    <xf numFmtId="38" fontId="14" fillId="0" borderId="2" xfId="1" applyFont="1" applyBorder="1" applyAlignment="1">
      <alignment vertical="center" wrapText="1"/>
    </xf>
    <xf numFmtId="38" fontId="14" fillId="0" borderId="9" xfId="1" applyFont="1" applyBorder="1" applyAlignment="1">
      <alignment vertical="center" wrapText="1"/>
    </xf>
    <xf numFmtId="0" fontId="17" fillId="0" borderId="7" xfId="0" applyFont="1" applyFill="1" applyBorder="1" applyAlignment="1">
      <alignment horizontal="distributed" vertical="center" wrapText="1"/>
    </xf>
    <xf numFmtId="0" fontId="17" fillId="0" borderId="3" xfId="0" applyFont="1" applyFill="1" applyBorder="1" applyAlignment="1">
      <alignment horizontal="distributed" vertical="center" wrapText="1"/>
    </xf>
    <xf numFmtId="0" fontId="17" fillId="0" borderId="4" xfId="0" applyFont="1" applyFill="1" applyBorder="1" applyAlignment="1">
      <alignment horizontal="distributed" vertical="center" wrapText="1"/>
    </xf>
    <xf numFmtId="0" fontId="17" fillId="0" borderId="5" xfId="0" applyFont="1" applyFill="1" applyBorder="1" applyAlignment="1">
      <alignment horizontal="distributed" vertical="center" wrapText="1"/>
    </xf>
    <xf numFmtId="0" fontId="17" fillId="0" borderId="6" xfId="0" applyFont="1" applyFill="1" applyBorder="1" applyAlignment="1">
      <alignment horizontal="distributed" vertical="center" wrapText="1"/>
    </xf>
    <xf numFmtId="0" fontId="17" fillId="0" borderId="8" xfId="0" applyFont="1" applyFill="1" applyBorder="1" applyAlignment="1">
      <alignment horizontal="distributed" vertical="center" wrapText="1"/>
    </xf>
    <xf numFmtId="0" fontId="17" fillId="0" borderId="25"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26" xfId="0" applyFont="1" applyFill="1" applyBorder="1" applyAlignment="1">
      <alignment horizontal="distributed" vertical="center" wrapText="1"/>
    </xf>
    <xf numFmtId="0" fontId="17" fillId="0" borderId="10"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0" fontId="3" fillId="0" borderId="29" xfId="0" applyNumberFormat="1" applyFont="1" applyFill="1" applyBorder="1" applyAlignment="1" applyProtection="1">
      <alignment horizontal="center" vertical="center"/>
      <protection hidden="1"/>
    </xf>
    <xf numFmtId="0" fontId="3" fillId="0" borderId="14" xfId="0" applyNumberFormat="1" applyFont="1" applyFill="1" applyBorder="1" applyAlignment="1" applyProtection="1">
      <alignment horizontal="center" vertical="center"/>
      <protection hidden="1"/>
    </xf>
    <xf numFmtId="0" fontId="19" fillId="0" borderId="7" xfId="0" applyFont="1" applyFill="1" applyBorder="1" applyAlignment="1">
      <alignment horizontal="left" vertical="center" indent="1"/>
    </xf>
    <xf numFmtId="0" fontId="19" fillId="0" borderId="3" xfId="0" applyFont="1" applyFill="1" applyBorder="1" applyAlignment="1">
      <alignment horizontal="left" vertical="center" indent="1"/>
    </xf>
    <xf numFmtId="0" fontId="19" fillId="0" borderId="4" xfId="0" applyFont="1" applyFill="1" applyBorder="1" applyAlignment="1">
      <alignment horizontal="left" vertical="center" indent="1"/>
    </xf>
    <xf numFmtId="0" fontId="19" fillId="0" borderId="25" xfId="0" applyFont="1" applyFill="1" applyBorder="1" applyAlignment="1">
      <alignment horizontal="left" vertical="center" indent="1"/>
    </xf>
    <xf numFmtId="0" fontId="19" fillId="0" borderId="0" xfId="0" applyFont="1" applyFill="1" applyBorder="1" applyAlignment="1">
      <alignment horizontal="left" vertical="center" indent="1"/>
    </xf>
    <xf numFmtId="0" fontId="19" fillId="0" borderId="26" xfId="0" applyFont="1" applyFill="1" applyBorder="1" applyAlignment="1">
      <alignment horizontal="left" vertical="center" indent="1"/>
    </xf>
    <xf numFmtId="0" fontId="14" fillId="0" borderId="10" xfId="0" applyFont="1" applyBorder="1" applyAlignment="1">
      <alignment horizontal="distributed" vertical="center" wrapText="1" indent="2"/>
    </xf>
    <xf numFmtId="0" fontId="14" fillId="0" borderId="2" xfId="0" applyFont="1" applyBorder="1" applyAlignment="1">
      <alignment horizontal="distributed" vertical="center" wrapText="1" indent="2"/>
    </xf>
    <xf numFmtId="0" fontId="14" fillId="0" borderId="9" xfId="0" applyFont="1" applyBorder="1" applyAlignment="1">
      <alignment horizontal="distributed" vertical="center" wrapText="1" indent="2"/>
    </xf>
    <xf numFmtId="0" fontId="3" fillId="0" borderId="4" xfId="0" applyNumberFormat="1" applyFont="1" applyFill="1" applyBorder="1" applyAlignment="1" applyProtection="1">
      <alignment horizontal="center" vertical="center"/>
      <protection hidden="1"/>
    </xf>
    <xf numFmtId="0" fontId="3" fillId="0" borderId="8" xfId="0" applyNumberFormat="1" applyFont="1" applyFill="1" applyBorder="1" applyAlignment="1" applyProtection="1">
      <alignment horizontal="center" vertical="center"/>
      <protection hidden="1"/>
    </xf>
  </cellXfs>
  <cellStyles count="3">
    <cellStyle name="桁区切り" xfId="1" builtinId="6"/>
    <cellStyle name="標準" xfId="0" builtinId="0"/>
    <cellStyle name="標準_神田P報酬減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tabSelected="1" workbookViewId="0">
      <selection activeCell="A3" sqref="A3"/>
    </sheetView>
  </sheetViews>
  <sheetFormatPr defaultRowHeight="12"/>
  <cols>
    <col min="1" max="1" width="6" style="92" customWidth="1"/>
    <col min="2" max="2" width="12.88671875" style="79" customWidth="1"/>
    <col min="3" max="3" width="17.21875" style="79" customWidth="1"/>
    <col min="4" max="4" width="24.109375" style="79" customWidth="1"/>
    <col min="5" max="5" width="14" style="79" customWidth="1"/>
    <col min="6" max="11" width="11.88671875" style="79" customWidth="1"/>
    <col min="12" max="12" width="8.88671875" style="1"/>
    <col min="13" max="16384" width="8.88671875" style="79"/>
  </cols>
  <sheetData>
    <row r="1" spans="1:13">
      <c r="A1" s="107" t="s">
        <v>76</v>
      </c>
      <c r="K1" s="91" t="s">
        <v>81</v>
      </c>
    </row>
    <row r="2" spans="1:13">
      <c r="A2" s="107" t="s">
        <v>77</v>
      </c>
      <c r="F2" s="90" t="s">
        <v>58</v>
      </c>
      <c r="H2" s="10"/>
      <c r="I2" s="10"/>
    </row>
    <row r="3" spans="1:13" ht="12" customHeight="1">
      <c r="A3" s="74"/>
      <c r="B3" s="75" t="s">
        <v>63</v>
      </c>
      <c r="F3" s="73" t="s">
        <v>59</v>
      </c>
    </row>
    <row r="4" spans="1:13">
      <c r="A4" s="76"/>
      <c r="B4" s="77" t="s">
        <v>64</v>
      </c>
      <c r="F4" s="90" t="s">
        <v>73</v>
      </c>
      <c r="H4" s="10"/>
      <c r="I4" s="10"/>
      <c r="M4" s="78"/>
    </row>
    <row r="5" spans="1:13">
      <c r="A5" s="77"/>
      <c r="B5" s="77"/>
      <c r="F5" s="90" t="s">
        <v>74</v>
      </c>
      <c r="H5" s="10"/>
      <c r="I5" s="10"/>
      <c r="M5" s="78"/>
    </row>
    <row r="6" spans="1:13">
      <c r="A6" s="77"/>
      <c r="B6" s="77"/>
      <c r="E6" s="90"/>
      <c r="G6" s="10"/>
      <c r="H6" s="10"/>
      <c r="K6" s="1"/>
      <c r="L6" s="78"/>
    </row>
    <row r="7" spans="1:13">
      <c r="E7" s="90"/>
      <c r="G7" s="79" t="s">
        <v>79</v>
      </c>
      <c r="K7" s="1"/>
      <c r="L7" s="78"/>
    </row>
    <row r="8" spans="1:13">
      <c r="A8" s="91" t="s">
        <v>6</v>
      </c>
      <c r="B8" s="93">
        <v>28</v>
      </c>
      <c r="C8" s="79" t="s">
        <v>3</v>
      </c>
      <c r="E8" s="90"/>
      <c r="G8" s="79" t="s">
        <v>80</v>
      </c>
      <c r="K8" s="1"/>
      <c r="L8" s="78"/>
    </row>
    <row r="9" spans="1:13">
      <c r="A9" s="79" t="s">
        <v>71</v>
      </c>
      <c r="G9" s="79" t="s">
        <v>68</v>
      </c>
      <c r="K9" s="1"/>
      <c r="L9" s="79"/>
    </row>
    <row r="10" spans="1:13">
      <c r="A10" s="112" t="s">
        <v>1</v>
      </c>
      <c r="B10" s="94" t="s">
        <v>2</v>
      </c>
      <c r="C10" s="113" t="s">
        <v>50</v>
      </c>
      <c r="D10" s="114"/>
      <c r="G10" s="110" t="s">
        <v>65</v>
      </c>
      <c r="H10" s="111"/>
      <c r="K10" s="1"/>
      <c r="L10" s="79"/>
    </row>
    <row r="11" spans="1:13">
      <c r="A11" s="112"/>
      <c r="B11" s="94" t="s">
        <v>4</v>
      </c>
      <c r="C11" s="113" t="s">
        <v>42</v>
      </c>
      <c r="D11" s="114"/>
      <c r="G11" s="95" t="s">
        <v>66</v>
      </c>
      <c r="H11" s="96" t="s">
        <v>67</v>
      </c>
      <c r="K11" s="1"/>
      <c r="L11" s="79"/>
    </row>
    <row r="12" spans="1:13" ht="12" customHeight="1">
      <c r="A12" s="112"/>
      <c r="B12" s="94" t="s">
        <v>5</v>
      </c>
      <c r="C12" s="93" t="s">
        <v>41</v>
      </c>
      <c r="F12" s="80" t="s">
        <v>69</v>
      </c>
      <c r="G12" s="81">
        <v>1</v>
      </c>
      <c r="H12" s="82">
        <f>+G13+1</f>
        <v>3</v>
      </c>
      <c r="K12" s="1"/>
      <c r="L12" s="79"/>
    </row>
    <row r="13" spans="1:13">
      <c r="A13" s="112"/>
      <c r="B13" s="62" t="s">
        <v>14</v>
      </c>
      <c r="C13" s="2">
        <v>1234567890123</v>
      </c>
      <c r="F13" s="91"/>
      <c r="G13" s="82">
        <f>+G12+1</f>
        <v>2</v>
      </c>
      <c r="H13" s="82">
        <f>+H12+1</f>
        <v>4</v>
      </c>
      <c r="K13" s="1"/>
      <c r="L13" s="79"/>
    </row>
    <row r="14" spans="1:13">
      <c r="A14" s="112" t="s">
        <v>7</v>
      </c>
      <c r="B14" s="71" t="s">
        <v>56</v>
      </c>
      <c r="C14" s="69">
        <v>54321</v>
      </c>
      <c r="F14" s="91"/>
      <c r="G14" s="109" t="str">
        <f>IF(G15="印字する","","■")</f>
        <v>■</v>
      </c>
      <c r="K14" s="1"/>
      <c r="L14" s="79"/>
    </row>
    <row r="15" spans="1:13">
      <c r="A15" s="112"/>
      <c r="B15" s="72" t="s">
        <v>57</v>
      </c>
      <c r="C15" s="70">
        <v>87654321</v>
      </c>
      <c r="F15" s="80" t="s">
        <v>35</v>
      </c>
      <c r="G15" s="83" t="s">
        <v>82</v>
      </c>
      <c r="H15" s="84" t="s">
        <v>72</v>
      </c>
      <c r="K15" s="1"/>
      <c r="L15" s="79"/>
    </row>
    <row r="16" spans="1:13">
      <c r="A16" s="79"/>
      <c r="K16" s="1"/>
      <c r="L16" s="79"/>
    </row>
    <row r="17" spans="1:12">
      <c r="K17" s="1"/>
      <c r="L17" s="79"/>
    </row>
    <row r="18" spans="1:12">
      <c r="A18" s="92" t="s">
        <v>70</v>
      </c>
      <c r="K18" s="1"/>
      <c r="L18" s="79"/>
    </row>
    <row r="19" spans="1:12" s="100" customFormat="1">
      <c r="A19" s="97" t="s">
        <v>49</v>
      </c>
      <c r="B19" s="98" t="s">
        <v>9</v>
      </c>
      <c r="C19" s="34" t="s">
        <v>14</v>
      </c>
      <c r="D19" s="98" t="s">
        <v>10</v>
      </c>
      <c r="E19" s="97" t="s">
        <v>20</v>
      </c>
      <c r="F19" s="98" t="s">
        <v>24</v>
      </c>
      <c r="G19" s="99" t="s">
        <v>25</v>
      </c>
      <c r="H19" s="99" t="s">
        <v>26</v>
      </c>
      <c r="I19" s="98" t="s">
        <v>27</v>
      </c>
      <c r="J19" s="98" t="s">
        <v>28</v>
      </c>
      <c r="K19" s="98" t="s">
        <v>29</v>
      </c>
      <c r="L19" s="32"/>
    </row>
    <row r="20" spans="1:12">
      <c r="A20" s="101">
        <v>1</v>
      </c>
      <c r="B20" s="102" t="s">
        <v>30</v>
      </c>
      <c r="C20" s="33">
        <v>1111111111211</v>
      </c>
      <c r="D20" s="102" t="s">
        <v>44</v>
      </c>
      <c r="E20" s="102" t="s">
        <v>43</v>
      </c>
      <c r="F20" s="102" t="s">
        <v>40</v>
      </c>
      <c r="G20" s="108">
        <v>1111111</v>
      </c>
      <c r="H20" s="108">
        <v>111111</v>
      </c>
      <c r="I20" s="108">
        <v>111111</v>
      </c>
      <c r="J20" s="108">
        <v>11111</v>
      </c>
      <c r="K20" s="108" t="s">
        <v>51</v>
      </c>
    </row>
    <row r="21" spans="1:12">
      <c r="A21" s="97">
        <v>2</v>
      </c>
      <c r="B21" s="102" t="s">
        <v>31</v>
      </c>
      <c r="C21" s="33">
        <f>+C20+1111111111111</f>
        <v>2222222222322</v>
      </c>
      <c r="D21" s="102" t="s">
        <v>45</v>
      </c>
      <c r="E21" s="102" t="s">
        <v>38</v>
      </c>
      <c r="F21" s="102" t="s">
        <v>40</v>
      </c>
      <c r="G21" s="108">
        <v>2222222</v>
      </c>
      <c r="H21" s="108"/>
      <c r="I21" s="108">
        <v>222222</v>
      </c>
      <c r="J21" s="108"/>
      <c r="K21" s="108" t="s">
        <v>52</v>
      </c>
    </row>
    <row r="22" spans="1:12">
      <c r="A22" s="97">
        <v>3</v>
      </c>
      <c r="B22" s="102" t="s">
        <v>32</v>
      </c>
      <c r="C22" s="33">
        <f>+C21+1111111111111</f>
        <v>3333333333433</v>
      </c>
      <c r="D22" s="102" t="s">
        <v>46</v>
      </c>
      <c r="E22" s="102" t="s">
        <v>37</v>
      </c>
      <c r="F22" s="102" t="s">
        <v>40</v>
      </c>
      <c r="G22" s="108">
        <v>3333333</v>
      </c>
      <c r="H22" s="108">
        <v>333333</v>
      </c>
      <c r="I22" s="108">
        <v>333333</v>
      </c>
      <c r="J22" s="108">
        <v>33333</v>
      </c>
      <c r="K22" s="108" t="s">
        <v>53</v>
      </c>
    </row>
    <row r="23" spans="1:12">
      <c r="A23" s="97">
        <v>4</v>
      </c>
      <c r="B23" s="102" t="s">
        <v>33</v>
      </c>
      <c r="C23" s="33">
        <f>+C22+1111111111111</f>
        <v>4444444444544</v>
      </c>
      <c r="D23" s="102" t="s">
        <v>47</v>
      </c>
      <c r="E23" s="102" t="s">
        <v>38</v>
      </c>
      <c r="F23" s="102" t="s">
        <v>40</v>
      </c>
      <c r="G23" s="108">
        <v>4444444</v>
      </c>
      <c r="H23" s="108"/>
      <c r="I23" s="108">
        <v>444444</v>
      </c>
      <c r="J23" s="108"/>
      <c r="K23" s="108" t="s">
        <v>54</v>
      </c>
    </row>
    <row r="24" spans="1:12">
      <c r="A24" s="101">
        <v>5</v>
      </c>
      <c r="B24" s="102" t="s">
        <v>36</v>
      </c>
      <c r="C24" s="33">
        <f>+C23+1111111111111</f>
        <v>5555555555655</v>
      </c>
      <c r="D24" s="102" t="s">
        <v>48</v>
      </c>
      <c r="E24" s="102" t="s">
        <v>39</v>
      </c>
      <c r="F24" s="102" t="s">
        <v>40</v>
      </c>
      <c r="G24" s="108">
        <v>5555555</v>
      </c>
      <c r="H24" s="108">
        <v>555555</v>
      </c>
      <c r="I24" s="108">
        <v>555555</v>
      </c>
      <c r="J24" s="108">
        <v>55555</v>
      </c>
      <c r="K24" s="108" t="s">
        <v>55</v>
      </c>
    </row>
    <row r="25" spans="1:12">
      <c r="A25" s="97">
        <v>6</v>
      </c>
      <c r="B25" s="102"/>
      <c r="C25" s="33"/>
      <c r="D25" s="102"/>
      <c r="E25" s="102"/>
      <c r="F25" s="102"/>
      <c r="G25" s="108"/>
      <c r="H25" s="108"/>
      <c r="I25" s="108"/>
      <c r="J25" s="108"/>
      <c r="K25" s="108"/>
    </row>
    <row r="26" spans="1:12">
      <c r="A26" s="97">
        <v>7</v>
      </c>
      <c r="B26" s="102"/>
      <c r="C26" s="33"/>
      <c r="D26" s="102"/>
      <c r="E26" s="102"/>
      <c r="F26" s="102"/>
      <c r="G26" s="108"/>
      <c r="H26" s="108"/>
      <c r="I26" s="108"/>
      <c r="J26" s="108"/>
      <c r="K26" s="108"/>
    </row>
    <row r="27" spans="1:12">
      <c r="A27" s="97">
        <v>8</v>
      </c>
      <c r="B27" s="102"/>
      <c r="C27" s="33"/>
      <c r="D27" s="102"/>
      <c r="E27" s="102"/>
      <c r="F27" s="102"/>
      <c r="G27" s="108"/>
      <c r="H27" s="108"/>
      <c r="I27" s="108"/>
      <c r="J27" s="108"/>
      <c r="K27" s="108"/>
    </row>
    <row r="28" spans="1:12">
      <c r="A28" s="101">
        <v>9</v>
      </c>
      <c r="B28" s="102"/>
      <c r="C28" s="33"/>
      <c r="D28" s="102"/>
      <c r="E28" s="102"/>
      <c r="F28" s="102"/>
      <c r="G28" s="108"/>
      <c r="H28" s="108"/>
      <c r="I28" s="108"/>
      <c r="J28" s="108"/>
      <c r="K28" s="108"/>
    </row>
    <row r="29" spans="1:12">
      <c r="A29" s="97">
        <v>10</v>
      </c>
      <c r="B29" s="102"/>
      <c r="C29" s="33"/>
      <c r="D29" s="102"/>
      <c r="E29" s="102"/>
      <c r="F29" s="102"/>
      <c r="G29" s="108"/>
      <c r="H29" s="108"/>
      <c r="I29" s="108"/>
      <c r="J29" s="108"/>
      <c r="K29" s="108"/>
    </row>
    <row r="30" spans="1:12">
      <c r="A30" s="97">
        <v>11</v>
      </c>
      <c r="B30" s="102"/>
      <c r="C30" s="33"/>
      <c r="D30" s="102"/>
      <c r="E30" s="102"/>
      <c r="F30" s="102"/>
      <c r="G30" s="108"/>
      <c r="H30" s="108"/>
      <c r="I30" s="108"/>
      <c r="J30" s="108"/>
      <c r="K30" s="108"/>
    </row>
    <row r="31" spans="1:12">
      <c r="A31" s="97">
        <v>12</v>
      </c>
      <c r="B31" s="102"/>
      <c r="C31" s="33"/>
      <c r="D31" s="102"/>
      <c r="E31" s="102"/>
      <c r="F31" s="102"/>
      <c r="G31" s="108"/>
      <c r="H31" s="108"/>
      <c r="I31" s="108"/>
      <c r="J31" s="108"/>
      <c r="K31" s="108"/>
    </row>
    <row r="32" spans="1:12">
      <c r="A32" s="101">
        <v>13</v>
      </c>
      <c r="B32" s="102"/>
      <c r="C32" s="33"/>
      <c r="D32" s="102"/>
      <c r="E32" s="102"/>
      <c r="F32" s="102"/>
      <c r="G32" s="108"/>
      <c r="H32" s="108"/>
      <c r="I32" s="108"/>
      <c r="J32" s="108"/>
      <c r="K32" s="108"/>
    </row>
    <row r="33" spans="1:11">
      <c r="A33" s="97">
        <v>14</v>
      </c>
      <c r="B33" s="102"/>
      <c r="C33" s="33"/>
      <c r="D33" s="102"/>
      <c r="E33" s="102"/>
      <c r="F33" s="102"/>
      <c r="G33" s="108"/>
      <c r="H33" s="108"/>
      <c r="I33" s="108"/>
      <c r="J33" s="108"/>
      <c r="K33" s="108"/>
    </row>
    <row r="34" spans="1:11">
      <c r="A34" s="97">
        <v>15</v>
      </c>
      <c r="B34" s="102"/>
      <c r="C34" s="33"/>
      <c r="D34" s="102"/>
      <c r="E34" s="102"/>
      <c r="F34" s="102"/>
      <c r="G34" s="108"/>
      <c r="H34" s="108"/>
      <c r="I34" s="108"/>
      <c r="J34" s="108"/>
      <c r="K34" s="108"/>
    </row>
    <row r="35" spans="1:11">
      <c r="A35" s="97">
        <v>16</v>
      </c>
      <c r="B35" s="102"/>
      <c r="C35" s="33"/>
      <c r="D35" s="102"/>
      <c r="E35" s="102"/>
      <c r="F35" s="102"/>
      <c r="G35" s="108"/>
      <c r="H35" s="108"/>
      <c r="I35" s="108"/>
      <c r="J35" s="108"/>
      <c r="K35" s="108"/>
    </row>
    <row r="36" spans="1:11">
      <c r="A36" s="101">
        <v>17</v>
      </c>
      <c r="B36" s="102"/>
      <c r="C36" s="33"/>
      <c r="D36" s="102"/>
      <c r="E36" s="102"/>
      <c r="F36" s="102"/>
      <c r="G36" s="108"/>
      <c r="H36" s="108"/>
      <c r="I36" s="108"/>
      <c r="J36" s="108"/>
      <c r="K36" s="108"/>
    </row>
    <row r="37" spans="1:11">
      <c r="A37" s="97">
        <v>18</v>
      </c>
      <c r="B37" s="102"/>
      <c r="C37" s="33"/>
      <c r="D37" s="102"/>
      <c r="E37" s="102"/>
      <c r="F37" s="102"/>
      <c r="G37" s="108"/>
      <c r="H37" s="108"/>
      <c r="I37" s="108"/>
      <c r="J37" s="108"/>
      <c r="K37" s="108"/>
    </row>
    <row r="38" spans="1:11">
      <c r="A38" s="97">
        <v>19</v>
      </c>
      <c r="B38" s="102"/>
      <c r="C38" s="33"/>
      <c r="D38" s="102"/>
      <c r="E38" s="102"/>
      <c r="F38" s="102"/>
      <c r="G38" s="108"/>
      <c r="H38" s="108"/>
      <c r="I38" s="108"/>
      <c r="J38" s="108"/>
      <c r="K38" s="108"/>
    </row>
    <row r="39" spans="1:11">
      <c r="A39" s="97">
        <v>20</v>
      </c>
      <c r="B39" s="102"/>
      <c r="C39" s="33"/>
      <c r="D39" s="102"/>
      <c r="E39" s="102"/>
      <c r="F39" s="102"/>
      <c r="G39" s="108"/>
      <c r="H39" s="108"/>
      <c r="I39" s="108"/>
      <c r="J39" s="108"/>
      <c r="K39" s="108"/>
    </row>
    <row r="40" spans="1:11">
      <c r="A40" s="103"/>
      <c r="B40" s="104">
        <f>COUNTA(B20:B39)</f>
        <v>5</v>
      </c>
      <c r="C40" s="104"/>
      <c r="D40" s="104"/>
      <c r="E40" s="104"/>
      <c r="F40" s="104"/>
      <c r="G40" s="105">
        <f>SUM(G20:G39)</f>
        <v>16666665</v>
      </c>
      <c r="H40" s="105"/>
      <c r="I40" s="105">
        <f>SUM(I20:I39)</f>
        <v>1666665</v>
      </c>
      <c r="J40" s="105">
        <f>SUM(J20:J39)</f>
        <v>99999</v>
      </c>
      <c r="K40" s="105">
        <f>SUM(K20:K39)</f>
        <v>0</v>
      </c>
    </row>
    <row r="43" spans="1:11">
      <c r="D43" s="10"/>
      <c r="E43" s="10"/>
    </row>
    <row r="47" spans="1:11">
      <c r="D47" s="10"/>
      <c r="E47" s="10"/>
    </row>
  </sheetData>
  <sheetProtection password="CC71" sheet="1" objects="1" scenarios="1"/>
  <protectedRanges>
    <protectedRange sqref="B8 C10:D11 C12:C15 B20:K39" name="範囲1"/>
    <protectedRange sqref="G12 G15" name="範囲2"/>
  </protectedRanges>
  <mergeCells count="5">
    <mergeCell ref="G10:H10"/>
    <mergeCell ref="A10:A13"/>
    <mergeCell ref="A14:A15"/>
    <mergeCell ref="C10:D10"/>
    <mergeCell ref="C11:D11"/>
  </mergeCells>
  <phoneticPr fontId="2"/>
  <dataValidations count="5">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C20:C39 C13">
      <formula1>1</formula1>
      <formula2>9999999999999</formula2>
    </dataValidation>
    <dataValidation type="list" imeMode="off" allowBlank="1" showInputMessage="1" showErrorMessage="1" sqref="G12">
      <formula1>$A$20:$A$39</formula1>
    </dataValidation>
    <dataValidation type="list" allowBlank="1" showInputMessage="1" showErrorMessage="1" sqref="G15">
      <formula1>"印字する,印字しない"</formula1>
    </dataValidation>
    <dataValidation type="whole" imeMode="off" allowBlank="1" showInputMessage="1" showErrorMessage="1" error="半角で8桁を入力してください。" prompt="半角で8桁を入力してください。" sqref="C15">
      <formula1>0</formula1>
      <formula2>99999999</formula2>
    </dataValidation>
    <dataValidation type="whole" imeMode="off" allowBlank="1" showInputMessage="1" showErrorMessage="1" error="半角で5桁を入力してください。" prompt="半角で5桁を入力してください。" sqref="C14">
      <formula1>0</formula1>
      <formula2>99999</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A56"/>
  <sheetViews>
    <sheetView zoomScaleNormal="100" workbookViewId="0">
      <selection activeCell="A3" sqref="A3"/>
    </sheetView>
  </sheetViews>
  <sheetFormatPr defaultColWidth="2.33203125" defaultRowHeight="12"/>
  <cols>
    <col min="1" max="1" width="2.5546875" style="4" customWidth="1"/>
    <col min="2" max="24" width="2.44140625" style="4" customWidth="1"/>
    <col min="25" max="37" width="2.44140625" style="36" customWidth="1"/>
    <col min="38" max="42" width="2.44140625" style="18" customWidth="1"/>
    <col min="43" max="78" width="2.44140625" style="36" customWidth="1"/>
    <col min="79" max="79" width="2.5546875" style="4" customWidth="1"/>
    <col min="80" max="16384" width="2.33203125" style="4"/>
  </cols>
  <sheetData>
    <row r="1" spans="1:79">
      <c r="A1" s="3" t="s">
        <v>62</v>
      </c>
      <c r="F1" s="1"/>
      <c r="K1" s="1"/>
    </row>
    <row r="2" spans="1:79">
      <c r="A2" s="3" t="s">
        <v>83</v>
      </c>
      <c r="F2" s="1"/>
      <c r="K2" s="1"/>
    </row>
    <row r="3" spans="1:79">
      <c r="A3" s="3"/>
      <c r="F3" s="1"/>
    </row>
    <row r="4" spans="1:79" s="5" customFormat="1" ht="14.4">
      <c r="H4" s="6" t="s">
        <v>8</v>
      </c>
      <c r="I4" s="177">
        <f>+'hou-data'!$B$8</f>
        <v>28</v>
      </c>
      <c r="J4" s="177"/>
      <c r="K4" s="177"/>
      <c r="L4" s="5" t="s">
        <v>75</v>
      </c>
      <c r="Z4" s="37"/>
      <c r="AA4" s="37"/>
      <c r="AB4" s="37"/>
      <c r="AC4" s="37"/>
      <c r="AD4" s="37"/>
      <c r="AE4" s="37"/>
      <c r="AF4" s="37"/>
      <c r="AG4" s="37"/>
      <c r="AH4" s="37"/>
      <c r="AI4" s="37"/>
      <c r="AJ4" s="37"/>
      <c r="AK4" s="37"/>
      <c r="AL4" s="37"/>
      <c r="AM4" s="18"/>
      <c r="AN4" s="18"/>
      <c r="AO4" s="18"/>
      <c r="AP4" s="18"/>
      <c r="AQ4" s="18"/>
      <c r="AW4" s="6" t="s">
        <v>8</v>
      </c>
      <c r="AX4" s="177">
        <f>+'hou-data'!$B$8</f>
        <v>28</v>
      </c>
      <c r="AY4" s="177"/>
      <c r="AZ4" s="177"/>
      <c r="BA4" s="5" t="s">
        <v>75</v>
      </c>
      <c r="BO4" s="37"/>
      <c r="BP4" s="37"/>
      <c r="BQ4" s="37"/>
      <c r="BR4" s="37"/>
      <c r="BS4" s="37"/>
      <c r="BT4" s="37"/>
      <c r="BU4" s="37"/>
      <c r="BV4" s="37"/>
      <c r="BW4" s="37"/>
      <c r="BX4" s="37"/>
      <c r="BY4" s="37"/>
      <c r="BZ4" s="37"/>
      <c r="CA4" s="37"/>
    </row>
    <row r="5" spans="1:79" ht="23.4" customHeight="1">
      <c r="A5" s="7"/>
      <c r="B5" s="160" t="s">
        <v>19</v>
      </c>
      <c r="C5" s="161"/>
      <c r="D5" s="162"/>
      <c r="E5" s="169" t="s">
        <v>13</v>
      </c>
      <c r="F5" s="170"/>
      <c r="G5" s="170"/>
      <c r="H5" s="170"/>
      <c r="I5" s="65"/>
      <c r="J5" s="66"/>
      <c r="K5" s="85" t="str">
        <f>VLOOKUP('hou-data'!$G$12,'hou-data'!$A$20:$K$39,4,1)&amp;""</f>
        <v>東京都○○区○○町1-2-3</v>
      </c>
      <c r="L5" s="66"/>
      <c r="M5" s="8"/>
      <c r="N5" s="8"/>
      <c r="O5" s="9"/>
      <c r="P5" s="9"/>
      <c r="Q5" s="9"/>
      <c r="R5" s="9"/>
      <c r="S5" s="9"/>
      <c r="T5" s="9"/>
      <c r="U5" s="9"/>
      <c r="V5" s="9"/>
      <c r="W5" s="9"/>
      <c r="X5" s="9"/>
      <c r="Y5" s="38"/>
      <c r="Z5" s="38"/>
      <c r="AA5" s="38"/>
      <c r="AB5" s="38"/>
      <c r="AC5" s="38"/>
      <c r="AD5" s="38"/>
      <c r="AE5" s="38"/>
      <c r="AF5" s="38"/>
      <c r="AG5" s="38"/>
      <c r="AH5" s="38"/>
      <c r="AI5" s="38"/>
      <c r="AJ5" s="38"/>
      <c r="AK5" s="39"/>
      <c r="AQ5" s="192" t="s">
        <v>19</v>
      </c>
      <c r="AR5" s="193"/>
      <c r="AS5" s="194"/>
      <c r="AT5" s="201" t="s">
        <v>13</v>
      </c>
      <c r="AU5" s="202"/>
      <c r="AV5" s="202"/>
      <c r="AW5" s="202"/>
      <c r="AX5" s="67"/>
      <c r="AY5" s="68"/>
      <c r="AZ5" s="87" t="str">
        <f>VLOOKUP('hou-data'!$G$12+2,'hou-data'!$A$20:$K$39,4,1)&amp;""</f>
        <v>東京都○○区○○町7-8-9</v>
      </c>
      <c r="BA5" s="68"/>
      <c r="BB5" s="40"/>
      <c r="BC5" s="40"/>
      <c r="BD5" s="38"/>
      <c r="BE5" s="38"/>
      <c r="BF5" s="38"/>
      <c r="BG5" s="38"/>
      <c r="BH5" s="38"/>
      <c r="BI5" s="38"/>
      <c r="BJ5" s="38"/>
      <c r="BK5" s="38"/>
      <c r="BL5" s="38"/>
      <c r="BM5" s="38"/>
      <c r="BN5" s="38"/>
      <c r="BO5" s="38"/>
      <c r="BP5" s="38"/>
      <c r="BQ5" s="38"/>
      <c r="BR5" s="38"/>
      <c r="BS5" s="38"/>
      <c r="BT5" s="38"/>
      <c r="BU5" s="38"/>
      <c r="BV5" s="38"/>
      <c r="BW5" s="38"/>
      <c r="BX5" s="38"/>
      <c r="BY5" s="38"/>
      <c r="BZ5" s="39"/>
    </row>
    <row r="6" spans="1:79" s="10" customFormat="1" ht="10.8" customHeight="1">
      <c r="B6" s="163"/>
      <c r="C6" s="164"/>
      <c r="D6" s="165"/>
      <c r="E6" s="160" t="s">
        <v>16</v>
      </c>
      <c r="F6" s="161"/>
      <c r="G6" s="161"/>
      <c r="H6" s="162"/>
      <c r="I6" s="22"/>
      <c r="J6" s="23"/>
      <c r="K6" s="23"/>
      <c r="L6" s="23"/>
      <c r="M6" s="16"/>
      <c r="N6" s="24"/>
      <c r="O6" s="15"/>
      <c r="P6" s="15"/>
      <c r="Q6" s="15"/>
      <c r="R6" s="15"/>
      <c r="S6" s="15"/>
      <c r="T6" s="15"/>
      <c r="U6" s="15"/>
      <c r="V6" s="15"/>
      <c r="W6" s="15"/>
      <c r="X6" s="17"/>
      <c r="Y6" s="133" t="s">
        <v>15</v>
      </c>
      <c r="Z6" s="133"/>
      <c r="AA6" s="133"/>
      <c r="AB6" s="133"/>
      <c r="AC6" s="133"/>
      <c r="AD6" s="133"/>
      <c r="AE6" s="133"/>
      <c r="AF6" s="133"/>
      <c r="AG6" s="133"/>
      <c r="AH6" s="133"/>
      <c r="AI6" s="133"/>
      <c r="AJ6" s="133"/>
      <c r="AK6" s="133"/>
      <c r="AL6" s="18"/>
      <c r="AM6" s="18"/>
      <c r="AN6" s="18"/>
      <c r="AO6" s="18"/>
      <c r="AP6" s="18"/>
      <c r="AQ6" s="198"/>
      <c r="AR6" s="199"/>
      <c r="AS6" s="200"/>
      <c r="AT6" s="192" t="s">
        <v>16</v>
      </c>
      <c r="AU6" s="193"/>
      <c r="AV6" s="193"/>
      <c r="AW6" s="194"/>
      <c r="AX6" s="41"/>
      <c r="AY6" s="42"/>
      <c r="AZ6" s="42"/>
      <c r="BA6" s="42"/>
      <c r="BB6" s="43"/>
      <c r="BC6" s="44"/>
      <c r="BD6" s="45"/>
      <c r="BE6" s="45"/>
      <c r="BF6" s="45"/>
      <c r="BG6" s="45"/>
      <c r="BH6" s="45"/>
      <c r="BI6" s="45"/>
      <c r="BJ6" s="45"/>
      <c r="BK6" s="45"/>
      <c r="BL6" s="45"/>
      <c r="BM6" s="46"/>
      <c r="BN6" s="133" t="s">
        <v>15</v>
      </c>
      <c r="BO6" s="133"/>
      <c r="BP6" s="133"/>
      <c r="BQ6" s="133"/>
      <c r="BR6" s="133"/>
      <c r="BS6" s="133"/>
      <c r="BT6" s="133"/>
      <c r="BU6" s="133"/>
      <c r="BV6" s="133"/>
      <c r="BW6" s="133"/>
      <c r="BX6" s="133"/>
      <c r="BY6" s="133"/>
      <c r="BZ6" s="133"/>
    </row>
    <row r="7" spans="1:79" ht="19.2">
      <c r="A7" s="12"/>
      <c r="B7" s="166"/>
      <c r="C7" s="167"/>
      <c r="D7" s="168"/>
      <c r="E7" s="166"/>
      <c r="F7" s="167"/>
      <c r="G7" s="167"/>
      <c r="H7" s="168"/>
      <c r="I7" s="20"/>
      <c r="J7" s="21"/>
      <c r="K7" s="86" t="str">
        <f>VLOOKUP('hou-data'!$G$12,'hou-data'!$A$20:$K$39,2,1)&amp;""</f>
        <v>税理士太郎</v>
      </c>
      <c r="L7" s="21"/>
      <c r="N7" s="21"/>
      <c r="O7" s="21"/>
      <c r="P7" s="21"/>
      <c r="Q7" s="21"/>
      <c r="R7" s="21"/>
      <c r="S7" s="21"/>
      <c r="T7" s="21"/>
      <c r="U7" s="21"/>
      <c r="V7" s="21"/>
      <c r="W7" s="21"/>
      <c r="Y7" s="47" t="str">
        <f>IF($AK$7="","",IF(VLOOKUP('hou-data'!$G$12,'hou-data'!$A$20:$K$39,3,1)="","",IF(VLOOKUP('hou-data'!$G$12,'hou-data'!$A$20:$K$39,3,1)&lt;1000000000000,"",LEFT((RIGHT(VLOOKUP('hou-data'!$G$12,'hou-data'!$A$20:$K$39,3,1)+10000000000000,13)),1))))</f>
        <v/>
      </c>
      <c r="Z7" s="48" t="str">
        <f>IF($AK$7="","",IF(VLOOKUP('hou-data'!$G$12,'hou-data'!$A$20:$K$39,3,1)="","",LEFT((RIGHT(VLOOKUP('hou-data'!$G$12,'hou-data'!$A$20:$K$39,3,1)+10000000000000,12)),1)))</f>
        <v/>
      </c>
      <c r="AA7" s="49" t="str">
        <f>IF($AK$7="","",IF(VLOOKUP('hou-data'!$G$12,'hou-data'!$A$20:$K$39,3,1)="","",LEFT((RIGHT(VLOOKUP('hou-data'!$G$12,'hou-data'!$A$20:$K$39,3,1)+10000000000000,11)),1)))</f>
        <v/>
      </c>
      <c r="AB7" s="49" t="str">
        <f>IF($AK$7="","",IF(VLOOKUP('hou-data'!$G$12,'hou-data'!$A$20:$K$39,3,1)="","",LEFT((RIGHT(VLOOKUP('hou-data'!$G$12,'hou-data'!$A$20:$K$39,3,1)+10000000000000,10)),1)))</f>
        <v/>
      </c>
      <c r="AC7" s="50" t="str">
        <f>IF($AK$7="","",IF(VLOOKUP('hou-data'!$G$12,'hou-data'!$A$20:$K$39,3,1)="","",LEFT((RIGHT(VLOOKUP('hou-data'!$G$12,'hou-data'!$A$20:$K$39,3,1)+10000000000000,9)),1)))</f>
        <v/>
      </c>
      <c r="AD7" s="48" t="str">
        <f>IF($AK$7="","",IF(VLOOKUP('hou-data'!$G$12,'hou-data'!$A$20:$K$39,3,1)="","",LEFT((RIGHT(VLOOKUP('hou-data'!$G$12,'hou-data'!$A$20:$K$39,3,1)+10000000000000,8)),1)))</f>
        <v/>
      </c>
      <c r="AE7" s="49" t="str">
        <f>IF($AK$7="","",IF(VLOOKUP('hou-data'!$G$12,'hou-data'!$A$20:$K$39,3,1)="","",LEFT((RIGHT(VLOOKUP('hou-data'!$G$12,'hou-data'!$A$20:$K$39,3,1)+10000000000000,7)),1)))</f>
        <v/>
      </c>
      <c r="AF7" s="49" t="str">
        <f>IF($AK$7="","",IF(VLOOKUP('hou-data'!$G$12,'hou-data'!$A$20:$K$39,3,1)="","",LEFT((RIGHT(VLOOKUP('hou-data'!$G$12,'hou-data'!$A$20:$K$39,3,1)+10000000000000,6)),1)))</f>
        <v/>
      </c>
      <c r="AG7" s="50" t="str">
        <f>IF($AK$7="","",IF(VLOOKUP('hou-data'!$G$12,'hou-data'!$A$20:$K$39,3,1)="","",LEFT((RIGHT(VLOOKUP('hou-data'!$G$12,'hou-data'!$A$20:$K$39,3,1)+10000000000000,5)),1)))</f>
        <v/>
      </c>
      <c r="AH7" s="48" t="str">
        <f>IF($AK$7="","",IF(VLOOKUP('hou-data'!$G$12,'hou-data'!$A$20:$K$39,3,1)="","",LEFT((RIGHT(VLOOKUP('hou-data'!$G$12,'hou-data'!$A$20:$K$39,3,1)+10000000000000,4)),1)))</f>
        <v/>
      </c>
      <c r="AI7" s="49" t="str">
        <f>IF($AK$7="","",IF(VLOOKUP('hou-data'!$G$12,'hou-data'!$A$20:$K$39,3,1)="","",LEFT((RIGHT(VLOOKUP('hou-data'!$G$12,'hou-data'!$A$20:$K$39,3,1)+10000000000000,3)),1)))</f>
        <v/>
      </c>
      <c r="AJ7" s="49" t="str">
        <f>IF($AK$7="","",IF(VLOOKUP('hou-data'!$G$12,'hou-data'!$A$20:$K$39,3,1)="","",LEFT((RIGHT(VLOOKUP('hou-data'!$G$12,'hou-data'!$A$20:$K$39,3,1)+10000000000000,2)),1)))</f>
        <v/>
      </c>
      <c r="AK7" s="51" t="str">
        <f>IF('hou-data'!$G$15="印字しない","",IF(VLOOKUP('hou-data'!$G$12,'hou-data'!$A$20:$K$39,3,1)="","",LEFT((RIGHT(VLOOKUP('hou-data'!$G$12,'hou-data'!$A$20:$K$39,3,1)+10000000000000,1)),1)))</f>
        <v/>
      </c>
      <c r="AQ7" s="195"/>
      <c r="AR7" s="196"/>
      <c r="AS7" s="197"/>
      <c r="AT7" s="195"/>
      <c r="AU7" s="196"/>
      <c r="AV7" s="196"/>
      <c r="AW7" s="197"/>
      <c r="AX7" s="52"/>
      <c r="AY7" s="53"/>
      <c r="AZ7" s="88" t="str">
        <f>VLOOKUP('hou-data'!$G$12+2,'hou-data'!$A$20:$K$39,2,1)&amp;""</f>
        <v>会計士三郎</v>
      </c>
      <c r="BA7" s="53"/>
      <c r="BC7" s="53"/>
      <c r="BD7" s="53"/>
      <c r="BE7" s="53"/>
      <c r="BF7" s="53"/>
      <c r="BG7" s="53"/>
      <c r="BH7" s="53"/>
      <c r="BI7" s="53"/>
      <c r="BJ7" s="53"/>
      <c r="BK7" s="53"/>
      <c r="BL7" s="53"/>
      <c r="BN7" s="54" t="str">
        <f>IF($BZ$7="","",IF(VLOOKUP('hou-data'!$G$12+2,'hou-data'!$A$20:$K$39,3,1)="","",IF(VLOOKUP('hou-data'!$G$12+2,'hou-data'!$A$20:$K$39,3,1)&lt;1000000000000,"",LEFT((RIGHT(VLOOKUP('hou-data'!$G$12+2,'hou-data'!$A$20:$K$39,3,1)+10000000000000,13)),1))))</f>
        <v/>
      </c>
      <c r="BO7" s="47" t="str">
        <f>IF($BZ$7="","",IF(VLOOKUP('hou-data'!$G$12+2,'hou-data'!$A$20:$K$39,3,1)="","",LEFT((RIGHT(VLOOKUP('hou-data'!$G$12+2,'hou-data'!$A$20:$K$39,3,1)+10000000000000,12)),1)))</f>
        <v/>
      </c>
      <c r="BP7" s="49" t="str">
        <f>IF($BZ$7="","",IF(VLOOKUP('hou-data'!$G$12+2,'hou-data'!$A$20:$K$39,3,1)="","",LEFT((RIGHT(VLOOKUP('hou-data'!$G$12+2,'hou-data'!$A$20:$K$39,3,1)+10000000000000,11)),1)))</f>
        <v/>
      </c>
      <c r="BQ7" s="49" t="str">
        <f>IF($BZ$7="","",IF(VLOOKUP('hou-data'!$G$12+2,'hou-data'!$A$20:$K$39,3,1)="","",LEFT((RIGHT(VLOOKUP('hou-data'!$G$12+2,'hou-data'!$A$20:$K$39,3,1)+10000000000000,10)),1)))</f>
        <v/>
      </c>
      <c r="BR7" s="51" t="str">
        <f>IF($BZ$7="","",IF(VLOOKUP('hou-data'!$G$12+2,'hou-data'!$A$20:$K$39,3,1)="","",LEFT((RIGHT(VLOOKUP('hou-data'!$G$12+2,'hou-data'!$A$20:$K$39,3,1)+10000000000000,9)),1)))</f>
        <v/>
      </c>
      <c r="BS7" s="47" t="str">
        <f>IF($BZ$7="","",IF(VLOOKUP('hou-data'!$G$12+2,'hou-data'!$A$20:$K$39,3,1)="","",LEFT((RIGHT(VLOOKUP('hou-data'!$G$12+2,'hou-data'!$A$20:$K$39,3,1)+10000000000000,8)),1)))</f>
        <v/>
      </c>
      <c r="BT7" s="49" t="str">
        <f>IF($BZ$7="","",IF(VLOOKUP('hou-data'!$G$12+2,'hou-data'!$A$20:$K$39,3,1)="","",LEFT((RIGHT(VLOOKUP('hou-data'!$G$12+2,'hou-data'!$A$20:$K$39,3,1)+10000000000000,7)),1)))</f>
        <v/>
      </c>
      <c r="BU7" s="49" t="str">
        <f>IF($BZ$7="","",IF(VLOOKUP('hou-data'!$G$12+2,'hou-data'!$A$20:$K$39,3,1)="","",LEFT((RIGHT(VLOOKUP('hou-data'!$G$12+2,'hou-data'!$A$20:$K$39,3,1)+10000000000000,6)),1)))</f>
        <v/>
      </c>
      <c r="BV7" s="51" t="str">
        <f>IF($BZ$7="","",IF(VLOOKUP('hou-data'!$G$12+2,'hou-data'!$A$20:$K$39,3,1)="","",LEFT((RIGHT(VLOOKUP('hou-data'!$G$12+2,'hou-data'!$A$20:$K$39,3,1)+10000000000000,5)),1)))</f>
        <v/>
      </c>
      <c r="BW7" s="47" t="str">
        <f>IF($BZ$7="","",IF(VLOOKUP('hou-data'!$G$12+2,'hou-data'!$A$20:$K$39,3,1)="","",LEFT((RIGHT(VLOOKUP('hou-data'!$G$12+2,'hou-data'!$A$20:$K$39,3,1)+10000000000000,4)),1)))</f>
        <v/>
      </c>
      <c r="BX7" s="49" t="str">
        <f>IF($BZ$7="","",IF(VLOOKUP('hou-data'!$G$12+2,'hou-data'!$A$20:$K$39,3,1)="","",LEFT((RIGHT(VLOOKUP('hou-data'!$G$12+2,'hou-data'!$A$20:$K$39,3,1)+10000000000000,3)),1)))</f>
        <v/>
      </c>
      <c r="BY7" s="49" t="str">
        <f>IF($BZ$7="","",IF(VLOOKUP('hou-data'!$G$12+2,'hou-data'!$A$20:$K$39,3,1)="","",LEFT((RIGHT(VLOOKUP('hou-data'!$G$12+2,'hou-data'!$A$20:$K$39,3,1)+10000000000000,2)),1)))</f>
        <v/>
      </c>
      <c r="BZ7" s="51" t="str">
        <f>IF('hou-data'!$G$15="印字しない","",IF(VLOOKUP('hou-data'!$G$12+2,'hou-data'!$A$20:$K$39,3,1)="","",LEFT((RIGHT(VLOOKUP('hou-data'!$G$12+2,'hou-data'!$A$20:$K$39,3,1)+10000000000000,1)),1)))</f>
        <v/>
      </c>
    </row>
    <row r="8" spans="1:79" s="10" customFormat="1" ht="13.2" customHeight="1">
      <c r="A8" s="19"/>
      <c r="B8" s="145" t="s">
        <v>20</v>
      </c>
      <c r="C8" s="145"/>
      <c r="D8" s="145"/>
      <c r="E8" s="145"/>
      <c r="F8" s="145"/>
      <c r="G8" s="145"/>
      <c r="H8" s="145"/>
      <c r="I8" s="145"/>
      <c r="J8" s="145" t="s">
        <v>21</v>
      </c>
      <c r="K8" s="145"/>
      <c r="L8" s="145"/>
      <c r="M8" s="145"/>
      <c r="N8" s="145"/>
      <c r="O8" s="145"/>
      <c r="P8" s="145"/>
      <c r="Q8" s="145"/>
      <c r="R8" s="145"/>
      <c r="S8" s="211"/>
      <c r="T8" s="211" t="s">
        <v>22</v>
      </c>
      <c r="U8" s="212"/>
      <c r="V8" s="212"/>
      <c r="W8" s="212"/>
      <c r="X8" s="212"/>
      <c r="Y8" s="212"/>
      <c r="Z8" s="212"/>
      <c r="AA8" s="212"/>
      <c r="AB8" s="213"/>
      <c r="AC8" s="178" t="s">
        <v>11</v>
      </c>
      <c r="AD8" s="178"/>
      <c r="AE8" s="178"/>
      <c r="AF8" s="178"/>
      <c r="AG8" s="178"/>
      <c r="AH8" s="178"/>
      <c r="AI8" s="178"/>
      <c r="AJ8" s="178"/>
      <c r="AK8" s="179"/>
      <c r="AL8" s="18"/>
      <c r="AM8" s="18"/>
      <c r="AN8" s="18"/>
      <c r="AO8" s="18"/>
      <c r="AP8" s="18"/>
      <c r="AQ8" s="134" t="s">
        <v>20</v>
      </c>
      <c r="AR8" s="134"/>
      <c r="AS8" s="134"/>
      <c r="AT8" s="134"/>
      <c r="AU8" s="134"/>
      <c r="AV8" s="134"/>
      <c r="AW8" s="134"/>
      <c r="AX8" s="134"/>
      <c r="AY8" s="134" t="s">
        <v>21</v>
      </c>
      <c r="AZ8" s="134"/>
      <c r="BA8" s="134"/>
      <c r="BB8" s="134"/>
      <c r="BC8" s="134"/>
      <c r="BD8" s="134"/>
      <c r="BE8" s="134"/>
      <c r="BF8" s="134"/>
      <c r="BG8" s="134"/>
      <c r="BH8" s="135"/>
      <c r="BI8" s="135" t="s">
        <v>22</v>
      </c>
      <c r="BJ8" s="178"/>
      <c r="BK8" s="178"/>
      <c r="BL8" s="178"/>
      <c r="BM8" s="178"/>
      <c r="BN8" s="178"/>
      <c r="BO8" s="178"/>
      <c r="BP8" s="178"/>
      <c r="BQ8" s="179"/>
      <c r="BR8" s="178" t="s">
        <v>11</v>
      </c>
      <c r="BS8" s="178"/>
      <c r="BT8" s="178"/>
      <c r="BU8" s="178"/>
      <c r="BV8" s="178"/>
      <c r="BW8" s="178"/>
      <c r="BX8" s="178"/>
      <c r="BY8" s="178"/>
      <c r="BZ8" s="179"/>
    </row>
    <row r="9" spans="1:79" s="13" customFormat="1" ht="9.6">
      <c r="B9" s="146" t="str">
        <f>VLOOKUP('hou-data'!$G$12,'hou-data'!$A$20:$K$39,5,1)&amp;""</f>
        <v>税理士報酬</v>
      </c>
      <c r="C9" s="147"/>
      <c r="D9" s="147"/>
      <c r="E9" s="147"/>
      <c r="F9" s="147"/>
      <c r="G9" s="147"/>
      <c r="H9" s="147"/>
      <c r="I9" s="147"/>
      <c r="J9" s="146" t="str">
        <f>VLOOKUP('hou-data'!$G$12,'hou-data'!$A$20:$K$39,6,1)&amp;""</f>
        <v>顧問料</v>
      </c>
      <c r="K9" s="147"/>
      <c r="L9" s="147"/>
      <c r="M9" s="147"/>
      <c r="N9" s="147"/>
      <c r="O9" s="147"/>
      <c r="P9" s="147"/>
      <c r="Q9" s="147"/>
      <c r="R9" s="147"/>
      <c r="S9" s="150"/>
      <c r="T9" s="35" t="s">
        <v>23</v>
      </c>
      <c r="U9" s="136">
        <f>IF(VLOOKUP('hou-data'!$G$12,'hou-data'!$A$20:$K$39,8,1)=0,"",VLOOKUP('hou-data'!$G$12,'hou-data'!$A$20:$K$39,8,1))</f>
        <v>111111</v>
      </c>
      <c r="V9" s="136"/>
      <c r="W9" s="136"/>
      <c r="X9" s="136"/>
      <c r="Y9" s="136"/>
      <c r="Z9" s="136"/>
      <c r="AA9" s="136"/>
      <c r="AB9" s="137"/>
      <c r="AC9" s="35" t="s">
        <v>23</v>
      </c>
      <c r="AD9" s="136">
        <f>IF(VLOOKUP('hou-data'!$G$12,'hou-data'!$A$20:$K$39,10,1)=0,"",VLOOKUP('hou-data'!$G$12,'hou-data'!$A$20:$K$39,10,1))</f>
        <v>11111</v>
      </c>
      <c r="AE9" s="136"/>
      <c r="AF9" s="136"/>
      <c r="AG9" s="136"/>
      <c r="AH9" s="136"/>
      <c r="AI9" s="136"/>
      <c r="AJ9" s="136"/>
      <c r="AK9" s="137"/>
      <c r="AL9" s="18"/>
      <c r="AM9" s="18"/>
      <c r="AN9" s="18"/>
      <c r="AO9" s="18"/>
      <c r="AP9" s="18"/>
      <c r="AQ9" s="146" t="str">
        <f>VLOOKUP('hou-data'!$G$12+2,'hou-data'!$A$20:$K$39,5,1)&amp;""</f>
        <v>公認会計士報酬</v>
      </c>
      <c r="AR9" s="147"/>
      <c r="AS9" s="147"/>
      <c r="AT9" s="147"/>
      <c r="AU9" s="147"/>
      <c r="AV9" s="147"/>
      <c r="AW9" s="147"/>
      <c r="AX9" s="147"/>
      <c r="AY9" s="146" t="str">
        <f>VLOOKUP('hou-data'!$G$12+2,'hou-data'!$A$20:$K$39,6,1)&amp;""</f>
        <v>顧問料</v>
      </c>
      <c r="AZ9" s="147"/>
      <c r="BA9" s="147"/>
      <c r="BB9" s="147"/>
      <c r="BC9" s="147"/>
      <c r="BD9" s="147"/>
      <c r="BE9" s="147"/>
      <c r="BF9" s="147"/>
      <c r="BG9" s="147"/>
      <c r="BH9" s="150"/>
      <c r="BI9" s="35" t="s">
        <v>23</v>
      </c>
      <c r="BJ9" s="136">
        <f>IF(VLOOKUP('hou-data'!$G$12+2,'hou-data'!$A$20:$K$39,8,1)=0,"",VLOOKUP('hou-data'!$G$12+2,'hou-data'!$A$20:$K$39,8,1))</f>
        <v>333333</v>
      </c>
      <c r="BK9" s="136"/>
      <c r="BL9" s="136"/>
      <c r="BM9" s="136"/>
      <c r="BN9" s="136"/>
      <c r="BO9" s="136"/>
      <c r="BP9" s="136"/>
      <c r="BQ9" s="137"/>
      <c r="BR9" s="35" t="s">
        <v>23</v>
      </c>
      <c r="BS9" s="136">
        <f>IF(VLOOKUP('hou-data'!$G$12+2,'hou-data'!$A$20:$K$39,10,1)=0,"",VLOOKUP('hou-data'!$G$12+2,'hou-data'!$A$20:$K$39,10,1))</f>
        <v>33333</v>
      </c>
      <c r="BT9" s="136"/>
      <c r="BU9" s="136"/>
      <c r="BV9" s="136"/>
      <c r="BW9" s="136"/>
      <c r="BX9" s="136"/>
      <c r="BY9" s="136"/>
      <c r="BZ9" s="137"/>
    </row>
    <row r="10" spans="1:79" ht="14.4">
      <c r="A10" s="5"/>
      <c r="B10" s="148"/>
      <c r="C10" s="149"/>
      <c r="D10" s="149"/>
      <c r="E10" s="149"/>
      <c r="F10" s="149"/>
      <c r="G10" s="149"/>
      <c r="H10" s="149"/>
      <c r="I10" s="149"/>
      <c r="J10" s="148"/>
      <c r="K10" s="149"/>
      <c r="L10" s="149"/>
      <c r="M10" s="149"/>
      <c r="N10" s="149"/>
      <c r="O10" s="149"/>
      <c r="P10" s="149"/>
      <c r="Q10" s="149"/>
      <c r="R10" s="149"/>
      <c r="S10" s="151"/>
      <c r="T10" s="152">
        <f>IF(VLOOKUP('hou-data'!$G$12,'hou-data'!$A$20:$K$39,7,1)=0,"",VLOOKUP('hou-data'!$G$12,'hou-data'!$A$20:$K$39,7,1))</f>
        <v>1111111</v>
      </c>
      <c r="U10" s="153"/>
      <c r="V10" s="153"/>
      <c r="W10" s="153"/>
      <c r="X10" s="153"/>
      <c r="Y10" s="153"/>
      <c r="Z10" s="153"/>
      <c r="AA10" s="153"/>
      <c r="AB10" s="154"/>
      <c r="AC10" s="152">
        <f>IF(VLOOKUP('hou-data'!$G$12,'hou-data'!$A$20:$K$39,9,1)=0,"",VLOOKUP('hou-data'!$G$12,'hou-data'!$A$20:$K$39,9,1))</f>
        <v>111111</v>
      </c>
      <c r="AD10" s="153"/>
      <c r="AE10" s="153"/>
      <c r="AF10" s="153"/>
      <c r="AG10" s="153"/>
      <c r="AH10" s="153"/>
      <c r="AI10" s="153"/>
      <c r="AJ10" s="153"/>
      <c r="AK10" s="154"/>
      <c r="AQ10" s="148"/>
      <c r="AR10" s="149"/>
      <c r="AS10" s="149"/>
      <c r="AT10" s="149"/>
      <c r="AU10" s="149"/>
      <c r="AV10" s="149"/>
      <c r="AW10" s="149"/>
      <c r="AX10" s="149"/>
      <c r="AY10" s="148"/>
      <c r="AZ10" s="149"/>
      <c r="BA10" s="149"/>
      <c r="BB10" s="149"/>
      <c r="BC10" s="149"/>
      <c r="BD10" s="149"/>
      <c r="BE10" s="149"/>
      <c r="BF10" s="149"/>
      <c r="BG10" s="149"/>
      <c r="BH10" s="151"/>
      <c r="BI10" s="138">
        <f>IF(VLOOKUP('hou-data'!$G$12+2,'hou-data'!$A$20:$K$39,7,1)=0,"",VLOOKUP('hou-data'!$G$12+2,'hou-data'!$A$20:$K$39,7,1))</f>
        <v>3333333</v>
      </c>
      <c r="BJ10" s="139"/>
      <c r="BK10" s="139"/>
      <c r="BL10" s="139"/>
      <c r="BM10" s="139"/>
      <c r="BN10" s="139"/>
      <c r="BO10" s="139"/>
      <c r="BP10" s="139"/>
      <c r="BQ10" s="140"/>
      <c r="BR10" s="138">
        <f>IF(VLOOKUP('hou-data'!$G$12+2,'hou-data'!$A$20:$K$39,9,1)=0,"",VLOOKUP('hou-data'!$G$12+2,'hou-data'!$A$20:$K$39,9,1))</f>
        <v>333333</v>
      </c>
      <c r="BS10" s="139"/>
      <c r="BT10" s="139"/>
      <c r="BU10" s="139"/>
      <c r="BV10" s="139"/>
      <c r="BW10" s="139"/>
      <c r="BX10" s="139"/>
      <c r="BY10" s="139"/>
      <c r="BZ10" s="140"/>
    </row>
    <row r="11" spans="1:79" s="13" customFormat="1" ht="9.6">
      <c r="B11" s="141"/>
      <c r="C11" s="142"/>
      <c r="D11" s="142"/>
      <c r="E11" s="142"/>
      <c r="F11" s="142"/>
      <c r="G11" s="142"/>
      <c r="H11" s="142"/>
      <c r="I11" s="142"/>
      <c r="J11" s="141"/>
      <c r="K11" s="142"/>
      <c r="L11" s="142"/>
      <c r="M11" s="142"/>
      <c r="N11" s="142"/>
      <c r="O11" s="142"/>
      <c r="P11" s="142"/>
      <c r="Q11" s="142"/>
      <c r="R11" s="142"/>
      <c r="S11" s="155"/>
      <c r="T11" s="106"/>
      <c r="U11" s="122"/>
      <c r="V11" s="122"/>
      <c r="W11" s="122"/>
      <c r="X11" s="122"/>
      <c r="Y11" s="122"/>
      <c r="Z11" s="122"/>
      <c r="AA11" s="122"/>
      <c r="AB11" s="123"/>
      <c r="AC11" s="106"/>
      <c r="AD11" s="122"/>
      <c r="AE11" s="122"/>
      <c r="AF11" s="122"/>
      <c r="AG11" s="122"/>
      <c r="AH11" s="122"/>
      <c r="AI11" s="122"/>
      <c r="AJ11" s="122"/>
      <c r="AK11" s="123"/>
      <c r="AL11" s="18"/>
      <c r="AM11" s="18"/>
      <c r="AN11" s="18"/>
      <c r="AO11" s="18"/>
      <c r="AP11" s="18"/>
      <c r="AQ11" s="141"/>
      <c r="AR11" s="142"/>
      <c r="AS11" s="142"/>
      <c r="AT11" s="142"/>
      <c r="AU11" s="142"/>
      <c r="AV11" s="142"/>
      <c r="AW11" s="142"/>
      <c r="AX11" s="142"/>
      <c r="AY11" s="141"/>
      <c r="AZ11" s="142"/>
      <c r="BA11" s="142"/>
      <c r="BB11" s="142"/>
      <c r="BC11" s="142"/>
      <c r="BD11" s="142"/>
      <c r="BE11" s="142"/>
      <c r="BF11" s="142"/>
      <c r="BG11" s="142"/>
      <c r="BH11" s="155"/>
      <c r="BI11" s="106"/>
      <c r="BJ11" s="122"/>
      <c r="BK11" s="122"/>
      <c r="BL11" s="122"/>
      <c r="BM11" s="122"/>
      <c r="BN11" s="122"/>
      <c r="BO11" s="122"/>
      <c r="BP11" s="122"/>
      <c r="BQ11" s="123"/>
      <c r="BR11" s="106"/>
      <c r="BS11" s="122"/>
      <c r="BT11" s="122"/>
      <c r="BU11" s="122"/>
      <c r="BV11" s="122"/>
      <c r="BW11" s="122"/>
      <c r="BX11" s="122"/>
      <c r="BY11" s="122"/>
      <c r="BZ11" s="123"/>
    </row>
    <row r="12" spans="1:79" s="10" customFormat="1" ht="14.4">
      <c r="A12" s="5"/>
      <c r="B12" s="143"/>
      <c r="C12" s="144"/>
      <c r="D12" s="144"/>
      <c r="E12" s="144"/>
      <c r="F12" s="144"/>
      <c r="G12" s="144"/>
      <c r="H12" s="144"/>
      <c r="I12" s="144"/>
      <c r="J12" s="143"/>
      <c r="K12" s="144"/>
      <c r="L12" s="144"/>
      <c r="M12" s="144"/>
      <c r="N12" s="144"/>
      <c r="O12" s="144"/>
      <c r="P12" s="144"/>
      <c r="Q12" s="144"/>
      <c r="R12" s="144"/>
      <c r="S12" s="156"/>
      <c r="T12" s="124"/>
      <c r="U12" s="125"/>
      <c r="V12" s="125"/>
      <c r="W12" s="125"/>
      <c r="X12" s="125"/>
      <c r="Y12" s="125"/>
      <c r="Z12" s="125"/>
      <c r="AA12" s="125"/>
      <c r="AB12" s="126"/>
      <c r="AC12" s="157"/>
      <c r="AD12" s="158"/>
      <c r="AE12" s="158"/>
      <c r="AF12" s="158"/>
      <c r="AG12" s="158"/>
      <c r="AH12" s="158"/>
      <c r="AI12" s="158"/>
      <c r="AJ12" s="158"/>
      <c r="AK12" s="159"/>
      <c r="AL12" s="18"/>
      <c r="AM12" s="18"/>
      <c r="AN12" s="18"/>
      <c r="AO12" s="18"/>
      <c r="AP12" s="18"/>
      <c r="AQ12" s="143"/>
      <c r="AR12" s="144"/>
      <c r="AS12" s="144"/>
      <c r="AT12" s="144"/>
      <c r="AU12" s="144"/>
      <c r="AV12" s="144"/>
      <c r="AW12" s="144"/>
      <c r="AX12" s="144"/>
      <c r="AY12" s="143"/>
      <c r="AZ12" s="144"/>
      <c r="BA12" s="144"/>
      <c r="BB12" s="144"/>
      <c r="BC12" s="144"/>
      <c r="BD12" s="144"/>
      <c r="BE12" s="144"/>
      <c r="BF12" s="144"/>
      <c r="BG12" s="144"/>
      <c r="BH12" s="156"/>
      <c r="BI12" s="124"/>
      <c r="BJ12" s="125"/>
      <c r="BK12" s="125"/>
      <c r="BL12" s="125"/>
      <c r="BM12" s="125"/>
      <c r="BN12" s="125"/>
      <c r="BO12" s="125"/>
      <c r="BP12" s="125"/>
      <c r="BQ12" s="126"/>
      <c r="BR12" s="157"/>
      <c r="BS12" s="158"/>
      <c r="BT12" s="158"/>
      <c r="BU12" s="158"/>
      <c r="BV12" s="158"/>
      <c r="BW12" s="158"/>
      <c r="BX12" s="158"/>
      <c r="BY12" s="158"/>
      <c r="BZ12" s="159"/>
    </row>
    <row r="13" spans="1:79" s="13" customFormat="1" ht="9.6">
      <c r="B13" s="141"/>
      <c r="C13" s="142"/>
      <c r="D13" s="142"/>
      <c r="E13" s="142"/>
      <c r="F13" s="142"/>
      <c r="G13" s="142"/>
      <c r="H13" s="142"/>
      <c r="I13" s="142"/>
      <c r="J13" s="141"/>
      <c r="K13" s="142"/>
      <c r="L13" s="142"/>
      <c r="M13" s="142"/>
      <c r="N13" s="142"/>
      <c r="O13" s="142"/>
      <c r="P13" s="142"/>
      <c r="Q13" s="142"/>
      <c r="R13" s="142"/>
      <c r="S13" s="155"/>
      <c r="T13" s="106"/>
      <c r="U13" s="122"/>
      <c r="V13" s="122"/>
      <c r="W13" s="122"/>
      <c r="X13" s="122"/>
      <c r="Y13" s="122"/>
      <c r="Z13" s="122"/>
      <c r="AA13" s="122"/>
      <c r="AB13" s="123"/>
      <c r="AC13" s="106"/>
      <c r="AD13" s="122"/>
      <c r="AE13" s="122"/>
      <c r="AF13" s="122"/>
      <c r="AG13" s="122"/>
      <c r="AH13" s="122"/>
      <c r="AI13" s="122"/>
      <c r="AJ13" s="122"/>
      <c r="AK13" s="123"/>
      <c r="AL13" s="18"/>
      <c r="AM13" s="18"/>
      <c r="AN13" s="18"/>
      <c r="AO13" s="18"/>
      <c r="AP13" s="18"/>
      <c r="AQ13" s="141"/>
      <c r="AR13" s="142"/>
      <c r="AS13" s="142"/>
      <c r="AT13" s="142"/>
      <c r="AU13" s="142"/>
      <c r="AV13" s="142"/>
      <c r="AW13" s="142"/>
      <c r="AX13" s="142"/>
      <c r="AY13" s="141"/>
      <c r="AZ13" s="142"/>
      <c r="BA13" s="142"/>
      <c r="BB13" s="142"/>
      <c r="BC13" s="142"/>
      <c r="BD13" s="142"/>
      <c r="BE13" s="142"/>
      <c r="BF13" s="142"/>
      <c r="BG13" s="142"/>
      <c r="BH13" s="155"/>
      <c r="BI13" s="106"/>
      <c r="BJ13" s="122"/>
      <c r="BK13" s="122"/>
      <c r="BL13" s="122"/>
      <c r="BM13" s="122"/>
      <c r="BN13" s="122"/>
      <c r="BO13" s="122"/>
      <c r="BP13" s="122"/>
      <c r="BQ13" s="123"/>
      <c r="BR13" s="106"/>
      <c r="BS13" s="122"/>
      <c r="BT13" s="122"/>
      <c r="BU13" s="122"/>
      <c r="BV13" s="122"/>
      <c r="BW13" s="122"/>
      <c r="BX13" s="122"/>
      <c r="BY13" s="122"/>
      <c r="BZ13" s="123"/>
    </row>
    <row r="14" spans="1:79" s="10" customFormat="1" ht="14.4">
      <c r="A14" s="5"/>
      <c r="B14" s="143"/>
      <c r="C14" s="144"/>
      <c r="D14" s="144"/>
      <c r="E14" s="144"/>
      <c r="F14" s="144"/>
      <c r="G14" s="144"/>
      <c r="H14" s="144"/>
      <c r="I14" s="144"/>
      <c r="J14" s="143"/>
      <c r="K14" s="144"/>
      <c r="L14" s="144"/>
      <c r="M14" s="144"/>
      <c r="N14" s="144"/>
      <c r="O14" s="144"/>
      <c r="P14" s="144"/>
      <c r="Q14" s="144"/>
      <c r="R14" s="144"/>
      <c r="S14" s="156"/>
      <c r="T14" s="124"/>
      <c r="U14" s="125"/>
      <c r="V14" s="125"/>
      <c r="W14" s="125"/>
      <c r="X14" s="125"/>
      <c r="Y14" s="125"/>
      <c r="Z14" s="125"/>
      <c r="AA14" s="125"/>
      <c r="AB14" s="126"/>
      <c r="AC14" s="157"/>
      <c r="AD14" s="158"/>
      <c r="AE14" s="158"/>
      <c r="AF14" s="158"/>
      <c r="AG14" s="158"/>
      <c r="AH14" s="158"/>
      <c r="AI14" s="158"/>
      <c r="AJ14" s="158"/>
      <c r="AK14" s="159"/>
      <c r="AL14" s="18"/>
      <c r="AM14" s="18"/>
      <c r="AN14" s="18"/>
      <c r="AO14" s="18"/>
      <c r="AP14" s="18"/>
      <c r="AQ14" s="143"/>
      <c r="AR14" s="144"/>
      <c r="AS14" s="144"/>
      <c r="AT14" s="144"/>
      <c r="AU14" s="144"/>
      <c r="AV14" s="144"/>
      <c r="AW14" s="144"/>
      <c r="AX14" s="144"/>
      <c r="AY14" s="143"/>
      <c r="AZ14" s="144"/>
      <c r="BA14" s="144"/>
      <c r="BB14" s="144"/>
      <c r="BC14" s="144"/>
      <c r="BD14" s="144"/>
      <c r="BE14" s="144"/>
      <c r="BF14" s="144"/>
      <c r="BG14" s="144"/>
      <c r="BH14" s="156"/>
      <c r="BI14" s="124"/>
      <c r="BJ14" s="125"/>
      <c r="BK14" s="125"/>
      <c r="BL14" s="125"/>
      <c r="BM14" s="125"/>
      <c r="BN14" s="125"/>
      <c r="BO14" s="125"/>
      <c r="BP14" s="125"/>
      <c r="BQ14" s="126"/>
      <c r="BR14" s="157"/>
      <c r="BS14" s="158"/>
      <c r="BT14" s="158"/>
      <c r="BU14" s="158"/>
      <c r="BV14" s="158"/>
      <c r="BW14" s="158"/>
      <c r="BX14" s="158"/>
      <c r="BY14" s="158"/>
      <c r="BZ14" s="159"/>
    </row>
    <row r="15" spans="1:79" s="13" customFormat="1" ht="9.6">
      <c r="B15" s="141"/>
      <c r="C15" s="142"/>
      <c r="D15" s="142"/>
      <c r="E15" s="142"/>
      <c r="F15" s="142"/>
      <c r="G15" s="142"/>
      <c r="H15" s="142"/>
      <c r="I15" s="142"/>
      <c r="J15" s="141"/>
      <c r="K15" s="142"/>
      <c r="L15" s="142"/>
      <c r="M15" s="142"/>
      <c r="N15" s="142"/>
      <c r="O15" s="142"/>
      <c r="P15" s="142"/>
      <c r="Q15" s="142"/>
      <c r="R15" s="142"/>
      <c r="S15" s="155"/>
      <c r="T15" s="106"/>
      <c r="U15" s="122"/>
      <c r="V15" s="122"/>
      <c r="W15" s="122"/>
      <c r="X15" s="122"/>
      <c r="Y15" s="122"/>
      <c r="Z15" s="122"/>
      <c r="AA15" s="122"/>
      <c r="AB15" s="123"/>
      <c r="AC15" s="106"/>
      <c r="AD15" s="122"/>
      <c r="AE15" s="122"/>
      <c r="AF15" s="122"/>
      <c r="AG15" s="122"/>
      <c r="AH15" s="122"/>
      <c r="AI15" s="122"/>
      <c r="AJ15" s="122"/>
      <c r="AK15" s="123"/>
      <c r="AL15" s="18"/>
      <c r="AM15" s="18"/>
      <c r="AN15" s="18"/>
      <c r="AO15" s="18"/>
      <c r="AP15" s="18"/>
      <c r="AQ15" s="141"/>
      <c r="AR15" s="142"/>
      <c r="AS15" s="142"/>
      <c r="AT15" s="142"/>
      <c r="AU15" s="142"/>
      <c r="AV15" s="142"/>
      <c r="AW15" s="142"/>
      <c r="AX15" s="142"/>
      <c r="AY15" s="141"/>
      <c r="AZ15" s="142"/>
      <c r="BA15" s="142"/>
      <c r="BB15" s="142"/>
      <c r="BC15" s="142"/>
      <c r="BD15" s="142"/>
      <c r="BE15" s="142"/>
      <c r="BF15" s="142"/>
      <c r="BG15" s="142"/>
      <c r="BH15" s="155"/>
      <c r="BI15" s="106"/>
      <c r="BJ15" s="122"/>
      <c r="BK15" s="122"/>
      <c r="BL15" s="122"/>
      <c r="BM15" s="122"/>
      <c r="BN15" s="122"/>
      <c r="BO15" s="122"/>
      <c r="BP15" s="122"/>
      <c r="BQ15" s="123"/>
      <c r="BR15" s="106"/>
      <c r="BS15" s="122"/>
      <c r="BT15" s="122"/>
      <c r="BU15" s="122"/>
      <c r="BV15" s="122"/>
      <c r="BW15" s="122"/>
      <c r="BX15" s="122"/>
      <c r="BY15" s="122"/>
      <c r="BZ15" s="123"/>
    </row>
    <row r="16" spans="1:79" s="10" customFormat="1" ht="14.4">
      <c r="A16" s="5"/>
      <c r="B16" s="143"/>
      <c r="C16" s="144"/>
      <c r="D16" s="144"/>
      <c r="E16" s="144"/>
      <c r="F16" s="144"/>
      <c r="G16" s="144"/>
      <c r="H16" s="144"/>
      <c r="I16" s="144"/>
      <c r="J16" s="143"/>
      <c r="K16" s="144"/>
      <c r="L16" s="144"/>
      <c r="M16" s="144"/>
      <c r="N16" s="144"/>
      <c r="O16" s="144"/>
      <c r="P16" s="144"/>
      <c r="Q16" s="144"/>
      <c r="R16" s="144"/>
      <c r="S16" s="156"/>
      <c r="T16" s="124"/>
      <c r="U16" s="125"/>
      <c r="V16" s="125"/>
      <c r="W16" s="125"/>
      <c r="X16" s="125"/>
      <c r="Y16" s="125"/>
      <c r="Z16" s="125"/>
      <c r="AA16" s="125"/>
      <c r="AB16" s="126"/>
      <c r="AC16" s="157"/>
      <c r="AD16" s="158"/>
      <c r="AE16" s="158"/>
      <c r="AF16" s="158"/>
      <c r="AG16" s="158"/>
      <c r="AH16" s="158"/>
      <c r="AI16" s="158"/>
      <c r="AJ16" s="158"/>
      <c r="AK16" s="159"/>
      <c r="AL16" s="18"/>
      <c r="AM16" s="18"/>
      <c r="AN16" s="18"/>
      <c r="AO16" s="18"/>
      <c r="AP16" s="18"/>
      <c r="AQ16" s="143"/>
      <c r="AR16" s="144"/>
      <c r="AS16" s="144"/>
      <c r="AT16" s="144"/>
      <c r="AU16" s="144"/>
      <c r="AV16" s="144"/>
      <c r="AW16" s="144"/>
      <c r="AX16" s="144"/>
      <c r="AY16" s="143"/>
      <c r="AZ16" s="144"/>
      <c r="BA16" s="144"/>
      <c r="BB16" s="144"/>
      <c r="BC16" s="144"/>
      <c r="BD16" s="144"/>
      <c r="BE16" s="144"/>
      <c r="BF16" s="144"/>
      <c r="BG16" s="144"/>
      <c r="BH16" s="156"/>
      <c r="BI16" s="124"/>
      <c r="BJ16" s="125"/>
      <c r="BK16" s="125"/>
      <c r="BL16" s="125"/>
      <c r="BM16" s="125"/>
      <c r="BN16" s="125"/>
      <c r="BO16" s="125"/>
      <c r="BP16" s="125"/>
      <c r="BQ16" s="126"/>
      <c r="BR16" s="157"/>
      <c r="BS16" s="158"/>
      <c r="BT16" s="158"/>
      <c r="BU16" s="158"/>
      <c r="BV16" s="158"/>
      <c r="BW16" s="158"/>
      <c r="BX16" s="158"/>
      <c r="BY16" s="158"/>
      <c r="BZ16" s="159"/>
    </row>
    <row r="17" spans="1:79" s="13" customFormat="1" ht="9.6">
      <c r="B17" s="141"/>
      <c r="C17" s="142"/>
      <c r="D17" s="142"/>
      <c r="E17" s="142"/>
      <c r="F17" s="142"/>
      <c r="G17" s="142"/>
      <c r="H17" s="142"/>
      <c r="I17" s="142"/>
      <c r="J17" s="141"/>
      <c r="K17" s="142"/>
      <c r="L17" s="142"/>
      <c r="M17" s="142"/>
      <c r="N17" s="142"/>
      <c r="O17" s="142"/>
      <c r="P17" s="142"/>
      <c r="Q17" s="142"/>
      <c r="R17" s="142"/>
      <c r="S17" s="155"/>
      <c r="T17" s="106"/>
      <c r="U17" s="122"/>
      <c r="V17" s="122"/>
      <c r="W17" s="122"/>
      <c r="X17" s="122"/>
      <c r="Y17" s="122"/>
      <c r="Z17" s="122"/>
      <c r="AA17" s="122"/>
      <c r="AB17" s="123"/>
      <c r="AC17" s="106"/>
      <c r="AD17" s="122"/>
      <c r="AE17" s="122"/>
      <c r="AF17" s="122"/>
      <c r="AG17" s="122"/>
      <c r="AH17" s="122"/>
      <c r="AI17" s="122"/>
      <c r="AJ17" s="122"/>
      <c r="AK17" s="123"/>
      <c r="AL17" s="18"/>
      <c r="AM17" s="18"/>
      <c r="AN17" s="18"/>
      <c r="AO17" s="18"/>
      <c r="AP17" s="18"/>
      <c r="AQ17" s="141"/>
      <c r="AR17" s="142"/>
      <c r="AS17" s="142"/>
      <c r="AT17" s="142"/>
      <c r="AU17" s="142"/>
      <c r="AV17" s="142"/>
      <c r="AW17" s="142"/>
      <c r="AX17" s="142"/>
      <c r="AY17" s="141"/>
      <c r="AZ17" s="142"/>
      <c r="BA17" s="142"/>
      <c r="BB17" s="142"/>
      <c r="BC17" s="142"/>
      <c r="BD17" s="142"/>
      <c r="BE17" s="142"/>
      <c r="BF17" s="142"/>
      <c r="BG17" s="142"/>
      <c r="BH17" s="155"/>
      <c r="BI17" s="106"/>
      <c r="BJ17" s="122"/>
      <c r="BK17" s="122"/>
      <c r="BL17" s="122"/>
      <c r="BM17" s="122"/>
      <c r="BN17" s="122"/>
      <c r="BO17" s="122"/>
      <c r="BP17" s="122"/>
      <c r="BQ17" s="123"/>
      <c r="BR17" s="106"/>
      <c r="BS17" s="122"/>
      <c r="BT17" s="122"/>
      <c r="BU17" s="122"/>
      <c r="BV17" s="122"/>
      <c r="BW17" s="122"/>
      <c r="BX17" s="122"/>
      <c r="BY17" s="122"/>
      <c r="BZ17" s="123"/>
    </row>
    <row r="18" spans="1:79" s="10" customFormat="1" ht="14.4">
      <c r="A18" s="5"/>
      <c r="B18" s="143"/>
      <c r="C18" s="144"/>
      <c r="D18" s="144"/>
      <c r="E18" s="144"/>
      <c r="F18" s="144"/>
      <c r="G18" s="144"/>
      <c r="H18" s="144"/>
      <c r="I18" s="144"/>
      <c r="J18" s="143"/>
      <c r="K18" s="144"/>
      <c r="L18" s="144"/>
      <c r="M18" s="144"/>
      <c r="N18" s="144"/>
      <c r="O18" s="144"/>
      <c r="P18" s="144"/>
      <c r="Q18" s="144"/>
      <c r="R18" s="144"/>
      <c r="S18" s="156"/>
      <c r="T18" s="124"/>
      <c r="U18" s="125"/>
      <c r="V18" s="125"/>
      <c r="W18" s="125"/>
      <c r="X18" s="125"/>
      <c r="Y18" s="125"/>
      <c r="Z18" s="125"/>
      <c r="AA18" s="125"/>
      <c r="AB18" s="126"/>
      <c r="AC18" s="157"/>
      <c r="AD18" s="158"/>
      <c r="AE18" s="158"/>
      <c r="AF18" s="158"/>
      <c r="AG18" s="158"/>
      <c r="AH18" s="158"/>
      <c r="AI18" s="158"/>
      <c r="AJ18" s="158"/>
      <c r="AK18" s="159"/>
      <c r="AL18" s="18"/>
      <c r="AM18" s="18"/>
      <c r="AN18" s="18"/>
      <c r="AO18" s="18"/>
      <c r="AP18" s="18"/>
      <c r="AQ18" s="143"/>
      <c r="AR18" s="144"/>
      <c r="AS18" s="144"/>
      <c r="AT18" s="144"/>
      <c r="AU18" s="144"/>
      <c r="AV18" s="144"/>
      <c r="AW18" s="144"/>
      <c r="AX18" s="144"/>
      <c r="AY18" s="143"/>
      <c r="AZ18" s="144"/>
      <c r="BA18" s="144"/>
      <c r="BB18" s="144"/>
      <c r="BC18" s="144"/>
      <c r="BD18" s="144"/>
      <c r="BE18" s="144"/>
      <c r="BF18" s="144"/>
      <c r="BG18" s="144"/>
      <c r="BH18" s="156"/>
      <c r="BI18" s="124"/>
      <c r="BJ18" s="125"/>
      <c r="BK18" s="125"/>
      <c r="BL18" s="125"/>
      <c r="BM18" s="125"/>
      <c r="BN18" s="125"/>
      <c r="BO18" s="125"/>
      <c r="BP18" s="125"/>
      <c r="BQ18" s="126"/>
      <c r="BR18" s="157"/>
      <c r="BS18" s="158"/>
      <c r="BT18" s="158"/>
      <c r="BU18" s="158"/>
      <c r="BV18" s="158"/>
      <c r="BW18" s="158"/>
      <c r="BX18" s="158"/>
      <c r="BY18" s="158"/>
      <c r="BZ18" s="159"/>
    </row>
    <row r="19" spans="1:79" s="13" customFormat="1" ht="9.6">
      <c r="B19" s="141"/>
      <c r="C19" s="142"/>
      <c r="D19" s="142"/>
      <c r="E19" s="142"/>
      <c r="F19" s="142"/>
      <c r="G19" s="142"/>
      <c r="H19" s="142"/>
      <c r="I19" s="142"/>
      <c r="J19" s="141"/>
      <c r="K19" s="142"/>
      <c r="L19" s="142"/>
      <c r="M19" s="142"/>
      <c r="N19" s="142"/>
      <c r="O19" s="142"/>
      <c r="P19" s="142"/>
      <c r="Q19" s="142"/>
      <c r="R19" s="142"/>
      <c r="S19" s="155"/>
      <c r="T19" s="106"/>
      <c r="U19" s="122"/>
      <c r="V19" s="122"/>
      <c r="W19" s="122"/>
      <c r="X19" s="122"/>
      <c r="Y19" s="122"/>
      <c r="Z19" s="122"/>
      <c r="AA19" s="122"/>
      <c r="AB19" s="123"/>
      <c r="AC19" s="106"/>
      <c r="AD19" s="122"/>
      <c r="AE19" s="122"/>
      <c r="AF19" s="122"/>
      <c r="AG19" s="122"/>
      <c r="AH19" s="122"/>
      <c r="AI19" s="122"/>
      <c r="AJ19" s="122"/>
      <c r="AK19" s="123"/>
      <c r="AL19" s="18"/>
      <c r="AM19" s="18"/>
      <c r="AN19" s="18"/>
      <c r="AO19" s="18"/>
      <c r="AP19" s="18"/>
      <c r="AQ19" s="141"/>
      <c r="AR19" s="142"/>
      <c r="AS19" s="142"/>
      <c r="AT19" s="142"/>
      <c r="AU19" s="142"/>
      <c r="AV19" s="142"/>
      <c r="AW19" s="142"/>
      <c r="AX19" s="142"/>
      <c r="AY19" s="141"/>
      <c r="AZ19" s="142"/>
      <c r="BA19" s="142"/>
      <c r="BB19" s="142"/>
      <c r="BC19" s="142"/>
      <c r="BD19" s="142"/>
      <c r="BE19" s="142"/>
      <c r="BF19" s="142"/>
      <c r="BG19" s="142"/>
      <c r="BH19" s="155"/>
      <c r="BI19" s="106"/>
      <c r="BJ19" s="122"/>
      <c r="BK19" s="122"/>
      <c r="BL19" s="122"/>
      <c r="BM19" s="122"/>
      <c r="BN19" s="122"/>
      <c r="BO19" s="122"/>
      <c r="BP19" s="122"/>
      <c r="BQ19" s="123"/>
      <c r="BR19" s="106"/>
      <c r="BS19" s="122"/>
      <c r="BT19" s="122"/>
      <c r="BU19" s="122"/>
      <c r="BV19" s="122"/>
      <c r="BW19" s="122"/>
      <c r="BX19" s="122"/>
      <c r="BY19" s="122"/>
      <c r="BZ19" s="123"/>
    </row>
    <row r="20" spans="1:79" s="10" customFormat="1" ht="14.4">
      <c r="A20" s="5"/>
      <c r="B20" s="143"/>
      <c r="C20" s="144"/>
      <c r="D20" s="144"/>
      <c r="E20" s="144"/>
      <c r="F20" s="144"/>
      <c r="G20" s="144"/>
      <c r="H20" s="144"/>
      <c r="I20" s="144"/>
      <c r="J20" s="143"/>
      <c r="K20" s="144"/>
      <c r="L20" s="144"/>
      <c r="M20" s="144"/>
      <c r="N20" s="144"/>
      <c r="O20" s="144"/>
      <c r="P20" s="144"/>
      <c r="Q20" s="144"/>
      <c r="R20" s="144"/>
      <c r="S20" s="156"/>
      <c r="T20" s="124"/>
      <c r="U20" s="125"/>
      <c r="V20" s="125"/>
      <c r="W20" s="125"/>
      <c r="X20" s="125"/>
      <c r="Y20" s="125"/>
      <c r="Z20" s="125"/>
      <c r="AA20" s="125"/>
      <c r="AB20" s="126"/>
      <c r="AC20" s="157"/>
      <c r="AD20" s="158"/>
      <c r="AE20" s="158"/>
      <c r="AF20" s="158"/>
      <c r="AG20" s="158"/>
      <c r="AH20" s="158"/>
      <c r="AI20" s="158"/>
      <c r="AJ20" s="158"/>
      <c r="AK20" s="159"/>
      <c r="AL20" s="18"/>
      <c r="AM20" s="18"/>
      <c r="AN20" s="18"/>
      <c r="AO20" s="18"/>
      <c r="AP20" s="18"/>
      <c r="AQ20" s="143"/>
      <c r="AR20" s="144"/>
      <c r="AS20" s="144"/>
      <c r="AT20" s="144"/>
      <c r="AU20" s="144"/>
      <c r="AV20" s="144"/>
      <c r="AW20" s="144"/>
      <c r="AX20" s="144"/>
      <c r="AY20" s="143"/>
      <c r="AZ20" s="144"/>
      <c r="BA20" s="144"/>
      <c r="BB20" s="144"/>
      <c r="BC20" s="144"/>
      <c r="BD20" s="144"/>
      <c r="BE20" s="144"/>
      <c r="BF20" s="144"/>
      <c r="BG20" s="144"/>
      <c r="BH20" s="156"/>
      <c r="BI20" s="124"/>
      <c r="BJ20" s="125"/>
      <c r="BK20" s="125"/>
      <c r="BL20" s="125"/>
      <c r="BM20" s="125"/>
      <c r="BN20" s="125"/>
      <c r="BO20" s="125"/>
      <c r="BP20" s="125"/>
      <c r="BQ20" s="126"/>
      <c r="BR20" s="157"/>
      <c r="BS20" s="158"/>
      <c r="BT20" s="158"/>
      <c r="BU20" s="158"/>
      <c r="BV20" s="158"/>
      <c r="BW20" s="158"/>
      <c r="BX20" s="158"/>
      <c r="BY20" s="158"/>
      <c r="BZ20" s="159"/>
    </row>
    <row r="21" spans="1:79" ht="33" customHeight="1">
      <c r="A21" s="25"/>
      <c r="B21" s="188" t="s">
        <v>0</v>
      </c>
      <c r="C21" s="189"/>
      <c r="D21" s="189"/>
      <c r="E21" s="190" t="str">
        <f>VLOOKUP('hou-data'!$G$12,'hou-data'!$A$20:$K$39,11,1)&amp;""</f>
        <v>摘要1</v>
      </c>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1"/>
      <c r="AQ21" s="188" t="s">
        <v>0</v>
      </c>
      <c r="AR21" s="189"/>
      <c r="AS21" s="189"/>
      <c r="AT21" s="190" t="str">
        <f>VLOOKUP('hou-data'!$G$12+2,'hou-data'!$A$20:$K$39,11,1)&amp;""</f>
        <v>摘要3</v>
      </c>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1"/>
    </row>
    <row r="22" spans="1:79" ht="19.2" customHeight="1">
      <c r="A22" s="12"/>
      <c r="B22" s="160" t="s">
        <v>18</v>
      </c>
      <c r="C22" s="161"/>
      <c r="D22" s="162"/>
      <c r="E22" s="169" t="s">
        <v>13</v>
      </c>
      <c r="F22" s="170"/>
      <c r="G22" s="170"/>
      <c r="H22" s="170"/>
      <c r="I22" s="119" t="str">
        <f>+'hou-data'!$C$10</f>
        <v>東京都千代田区御助町1-2-3御助ビル4階</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Q22" s="192" t="s">
        <v>18</v>
      </c>
      <c r="AR22" s="193"/>
      <c r="AS22" s="194"/>
      <c r="AT22" s="201" t="s">
        <v>13</v>
      </c>
      <c r="AU22" s="202"/>
      <c r="AV22" s="202"/>
      <c r="AW22" s="202"/>
      <c r="AX22" s="119" t="str">
        <f>+'hou-data'!$C$10</f>
        <v>東京都千代田区御助町1-2-3御助ビル4階</v>
      </c>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1"/>
    </row>
    <row r="23" spans="1:79" s="13" customFormat="1" ht="10.8" customHeight="1">
      <c r="B23" s="163"/>
      <c r="C23" s="164"/>
      <c r="D23" s="165"/>
      <c r="E23" s="160" t="s">
        <v>17</v>
      </c>
      <c r="F23" s="161"/>
      <c r="G23" s="161"/>
      <c r="H23" s="162"/>
      <c r="I23" s="171" t="str">
        <f>+'hou-data'!$C$11</f>
        <v>株式会社ＲＥＳＣＵＥ ＲＡＮＧＥＲＳ</v>
      </c>
      <c r="J23" s="172"/>
      <c r="K23" s="172"/>
      <c r="L23" s="172"/>
      <c r="M23" s="172"/>
      <c r="N23" s="172"/>
      <c r="O23" s="172"/>
      <c r="P23" s="172"/>
      <c r="Q23" s="172"/>
      <c r="R23" s="172"/>
      <c r="S23" s="172"/>
      <c r="T23" s="172"/>
      <c r="U23" s="172"/>
      <c r="V23" s="172"/>
      <c r="W23" s="172"/>
      <c r="X23" s="173"/>
      <c r="Y23" s="133" t="s">
        <v>15</v>
      </c>
      <c r="Z23" s="133"/>
      <c r="AA23" s="133"/>
      <c r="AB23" s="133"/>
      <c r="AC23" s="133"/>
      <c r="AD23" s="133"/>
      <c r="AE23" s="133"/>
      <c r="AF23" s="133"/>
      <c r="AG23" s="133"/>
      <c r="AH23" s="133"/>
      <c r="AI23" s="133"/>
      <c r="AJ23" s="133"/>
      <c r="AK23" s="133"/>
      <c r="AL23" s="18"/>
      <c r="AM23" s="18"/>
      <c r="AN23" s="18"/>
      <c r="AO23" s="18"/>
      <c r="AP23" s="18"/>
      <c r="AQ23" s="198"/>
      <c r="AR23" s="199"/>
      <c r="AS23" s="200"/>
      <c r="AT23" s="192" t="s">
        <v>17</v>
      </c>
      <c r="AU23" s="193"/>
      <c r="AV23" s="193"/>
      <c r="AW23" s="194"/>
      <c r="AX23" s="205" t="str">
        <f>+'hou-data'!$C$11</f>
        <v>株式会社ＲＥＳＣＵＥ ＲＡＮＧＥＲＳ</v>
      </c>
      <c r="AY23" s="206"/>
      <c r="AZ23" s="206"/>
      <c r="BA23" s="206"/>
      <c r="BB23" s="206"/>
      <c r="BC23" s="206"/>
      <c r="BD23" s="206"/>
      <c r="BE23" s="206"/>
      <c r="BF23" s="206"/>
      <c r="BG23" s="206"/>
      <c r="BH23" s="206"/>
      <c r="BI23" s="206"/>
      <c r="BJ23" s="206"/>
      <c r="BK23" s="206"/>
      <c r="BL23" s="206"/>
      <c r="BM23" s="207"/>
      <c r="BN23" s="133" t="s">
        <v>15</v>
      </c>
      <c r="BO23" s="133"/>
      <c r="BP23" s="133"/>
      <c r="BQ23" s="133"/>
      <c r="BR23" s="133"/>
      <c r="BS23" s="133"/>
      <c r="BT23" s="133"/>
      <c r="BU23" s="133"/>
      <c r="BV23" s="133"/>
      <c r="BW23" s="133"/>
      <c r="BX23" s="133"/>
      <c r="BY23" s="133"/>
      <c r="BZ23" s="133"/>
    </row>
    <row r="24" spans="1:79" s="13" customFormat="1" ht="9.6" customHeight="1">
      <c r="B24" s="163"/>
      <c r="C24" s="164"/>
      <c r="D24" s="165"/>
      <c r="E24" s="163"/>
      <c r="F24" s="164"/>
      <c r="G24" s="164"/>
      <c r="H24" s="165"/>
      <c r="I24" s="174"/>
      <c r="J24" s="175"/>
      <c r="K24" s="175"/>
      <c r="L24" s="175"/>
      <c r="M24" s="175"/>
      <c r="N24" s="175"/>
      <c r="O24" s="175"/>
      <c r="P24" s="175"/>
      <c r="Q24" s="175"/>
      <c r="R24" s="175"/>
      <c r="S24" s="175"/>
      <c r="T24" s="175"/>
      <c r="U24" s="175"/>
      <c r="V24" s="175"/>
      <c r="W24" s="175"/>
      <c r="X24" s="176"/>
      <c r="Y24" s="203" t="str">
        <f>IF($AK$24="","",IF('hou-data'!$C$13="","",IF('hou-data'!$C$13&lt;1000000000000,"",LEFT((RIGHT('hou-data'!$C$13+10000000000000,13)),1))))</f>
        <v/>
      </c>
      <c r="Z24" s="184" t="str">
        <f>IF($AK$24="","",IF('hou-data'!$C$13="","",LEFT((RIGHT('hou-data'!$C$13+10000000000000,12)),1)))</f>
        <v/>
      </c>
      <c r="AA24" s="182" t="str">
        <f>IF($AK$24="","",IF('hou-data'!$C$13="","",LEFT((RIGHT('hou-data'!$C$13+10000000000000,11)),1)))</f>
        <v/>
      </c>
      <c r="AB24" s="182" t="str">
        <f>IF($AK$24="","",IF('hou-data'!$C$13="","",LEFT((RIGHT('hou-data'!$C$13+10000000000000,10)),1)))</f>
        <v/>
      </c>
      <c r="AC24" s="186" t="str">
        <f>IF($AK$24="","",IF('hou-data'!$C$13="","",LEFT((RIGHT('hou-data'!$C$13+10000000000000,9)),1)))</f>
        <v/>
      </c>
      <c r="AD24" s="184" t="str">
        <f>IF($AK$24="","",IF('hou-data'!$C$13="","",LEFT((RIGHT('hou-data'!$C$13+10000000000000,8)),1)))</f>
        <v/>
      </c>
      <c r="AE24" s="182" t="str">
        <f>IF($AK$24="","",IF('hou-data'!$C$13="","",LEFT((RIGHT('hou-data'!$C$13+10000000000000,7)),1)))</f>
        <v/>
      </c>
      <c r="AF24" s="182" t="str">
        <f>IF($AK$24="","",IF('hou-data'!$C$13="","",LEFT((RIGHT('hou-data'!$C$13+10000000000000,6)),1)))</f>
        <v/>
      </c>
      <c r="AG24" s="180" t="str">
        <f>IF($AK$24="","",IF('hou-data'!$C$13="","",LEFT((RIGHT('hou-data'!$C$13+10000000000000,5)),1)))</f>
        <v/>
      </c>
      <c r="AH24" s="184" t="str">
        <f>IF($AK$24="","",IF('hou-data'!$C$13="","",LEFT((RIGHT('hou-data'!$C$13+10000000000000,4)),1)))</f>
        <v/>
      </c>
      <c r="AI24" s="182" t="str">
        <f>IF($AK$24="","",IF('hou-data'!$C$13="","",LEFT((RIGHT('hou-data'!$C$13+10000000000000,3)),1)))</f>
        <v/>
      </c>
      <c r="AJ24" s="182" t="str">
        <f>IF($AK$24="","",IF('hou-data'!$C$13="","",LEFT((RIGHT('hou-data'!$C$13+10000000000000,2)),1)))</f>
        <v/>
      </c>
      <c r="AK24" s="214" t="str">
        <f>IF('hou-data'!$G$15="印字しない","",IF('hou-data'!$C$13="","",LEFT((RIGHT('hou-data'!$C$13+10000000000000,1)),1)))</f>
        <v/>
      </c>
      <c r="AL24" s="18"/>
      <c r="AM24" s="18"/>
      <c r="AN24" s="18"/>
      <c r="AO24" s="18"/>
      <c r="AP24" s="18"/>
      <c r="AQ24" s="198"/>
      <c r="AR24" s="199"/>
      <c r="AS24" s="200"/>
      <c r="AT24" s="198"/>
      <c r="AU24" s="199"/>
      <c r="AV24" s="199"/>
      <c r="AW24" s="200"/>
      <c r="AX24" s="208"/>
      <c r="AY24" s="209"/>
      <c r="AZ24" s="209"/>
      <c r="BA24" s="209"/>
      <c r="BB24" s="209"/>
      <c r="BC24" s="209"/>
      <c r="BD24" s="209"/>
      <c r="BE24" s="209"/>
      <c r="BF24" s="209"/>
      <c r="BG24" s="209"/>
      <c r="BH24" s="209"/>
      <c r="BI24" s="209"/>
      <c r="BJ24" s="209"/>
      <c r="BK24" s="209"/>
      <c r="BL24" s="209"/>
      <c r="BM24" s="210"/>
      <c r="BN24" s="203" t="str">
        <f>IF($BZ$24="","",IF('hou-data'!$C$13="","",IF('hou-data'!$C$13&lt;1000000000000,"",LEFT((RIGHT('hou-data'!$C$13+10000000000000,13)),1))))</f>
        <v/>
      </c>
      <c r="BO24" s="184" t="str">
        <f>IF($BZ$24="","",IF('hou-data'!$C$13="","",LEFT((RIGHT('hou-data'!$C$13+10000000000000,12)),1)))</f>
        <v/>
      </c>
      <c r="BP24" s="182" t="str">
        <f>IF($BZ$24="","",IF('hou-data'!$C$13="","",LEFT((RIGHT('hou-data'!$C$13+10000000000000,11)),1)))</f>
        <v/>
      </c>
      <c r="BQ24" s="182" t="str">
        <f>IF($BZ$24="","",IF('hou-data'!$C$13="","",LEFT((RIGHT('hou-data'!$C$13+10000000000000,10)),1)))</f>
        <v/>
      </c>
      <c r="BR24" s="186" t="str">
        <f>IF($BZ$24="","",IF('hou-data'!$C$13="","",LEFT((RIGHT('hou-data'!$C$13+10000000000000,9)),1)))</f>
        <v/>
      </c>
      <c r="BS24" s="184" t="str">
        <f>IF($BZ$24="","",IF('hou-data'!$C$13="","",LEFT((RIGHT('hou-data'!$C$13+10000000000000,8)),1)))</f>
        <v/>
      </c>
      <c r="BT24" s="182" t="str">
        <f>IF($BZ$24="","",IF('hou-data'!$C$13="","",LEFT((RIGHT('hou-data'!$C$13+10000000000000,7)),1)))</f>
        <v/>
      </c>
      <c r="BU24" s="182" t="str">
        <f>IF($BZ$24="","",IF('hou-data'!$C$13="","",LEFT((RIGHT('hou-data'!$C$13+10000000000000,6)),1)))</f>
        <v/>
      </c>
      <c r="BV24" s="180" t="str">
        <f>IF($BZ$24="","",IF('hou-data'!$C$13="","",LEFT((RIGHT('hou-data'!$C$13+10000000000000,5)),1)))</f>
        <v/>
      </c>
      <c r="BW24" s="184" t="str">
        <f>IF($BZ$24="","",IF('hou-data'!$C$13="","",LEFT((RIGHT('hou-data'!$C$13+10000000000000,4)),1)))</f>
        <v/>
      </c>
      <c r="BX24" s="182" t="str">
        <f>IF($BZ$24="","",IF('hou-data'!$C$13="","",LEFT((RIGHT('hou-data'!$C$13+10000000000000,3)),1)))</f>
        <v/>
      </c>
      <c r="BY24" s="182" t="str">
        <f>IF($BZ$24="","",IF('hou-data'!$C$13="","",LEFT((RIGHT('hou-data'!$C$13+10000000000000,2)),1)))</f>
        <v/>
      </c>
      <c r="BZ24" s="214" t="str">
        <f>IF('hou-data'!$G$15="印字しない","",IF('hou-data'!$C$13="","",LEFT((RIGHT('hou-data'!$C$13+10000000000000,1)),1)))</f>
        <v/>
      </c>
    </row>
    <row r="25" spans="1:79">
      <c r="A25" s="13"/>
      <c r="B25" s="166"/>
      <c r="C25" s="167"/>
      <c r="D25" s="168"/>
      <c r="E25" s="166"/>
      <c r="F25" s="167"/>
      <c r="G25" s="167"/>
      <c r="H25" s="168"/>
      <c r="I25" s="26"/>
      <c r="J25" s="27"/>
      <c r="K25" s="27"/>
      <c r="L25" s="28"/>
      <c r="M25" s="28"/>
      <c r="N25" s="29"/>
      <c r="O25" s="29"/>
      <c r="P25" s="28"/>
      <c r="Q25" s="28"/>
      <c r="R25" s="30" t="s">
        <v>12</v>
      </c>
      <c r="S25" s="28" t="str">
        <f>+'hou-data'!$C$12</f>
        <v>03-1234-5678</v>
      </c>
      <c r="T25" s="29"/>
      <c r="U25" s="29"/>
      <c r="V25" s="29"/>
      <c r="W25" s="29"/>
      <c r="X25" s="31"/>
      <c r="Y25" s="204"/>
      <c r="Z25" s="185"/>
      <c r="AA25" s="183"/>
      <c r="AB25" s="183"/>
      <c r="AC25" s="187"/>
      <c r="AD25" s="185"/>
      <c r="AE25" s="183"/>
      <c r="AF25" s="183"/>
      <c r="AG25" s="181"/>
      <c r="AH25" s="185"/>
      <c r="AI25" s="183"/>
      <c r="AJ25" s="183"/>
      <c r="AK25" s="215"/>
      <c r="AQ25" s="195"/>
      <c r="AR25" s="196"/>
      <c r="AS25" s="197"/>
      <c r="AT25" s="195"/>
      <c r="AU25" s="196"/>
      <c r="AV25" s="196"/>
      <c r="AW25" s="197"/>
      <c r="AX25" s="55"/>
      <c r="AY25" s="56"/>
      <c r="AZ25" s="56"/>
      <c r="BA25" s="57"/>
      <c r="BB25" s="57"/>
      <c r="BC25" s="58"/>
      <c r="BD25" s="58"/>
      <c r="BE25" s="57"/>
      <c r="BF25" s="57"/>
      <c r="BG25" s="59" t="s">
        <v>12</v>
      </c>
      <c r="BH25" s="57" t="str">
        <f>+'hou-data'!$C$12</f>
        <v>03-1234-5678</v>
      </c>
      <c r="BI25" s="58"/>
      <c r="BJ25" s="58"/>
      <c r="BK25" s="58"/>
      <c r="BL25" s="58"/>
      <c r="BM25" s="60"/>
      <c r="BN25" s="204"/>
      <c r="BO25" s="185"/>
      <c r="BP25" s="183"/>
      <c r="BQ25" s="183"/>
      <c r="BR25" s="187"/>
      <c r="BS25" s="185"/>
      <c r="BT25" s="183"/>
      <c r="BU25" s="183"/>
      <c r="BV25" s="181"/>
      <c r="BW25" s="185"/>
      <c r="BX25" s="183"/>
      <c r="BY25" s="183"/>
      <c r="BZ25" s="215"/>
    </row>
    <row r="26" spans="1:79" s="14" customFormat="1" ht="5.4">
      <c r="Y26" s="61"/>
      <c r="Z26" s="61"/>
      <c r="AA26" s="61"/>
      <c r="AB26" s="61"/>
      <c r="AC26" s="61"/>
      <c r="AD26" s="61"/>
      <c r="AE26" s="61"/>
      <c r="AF26" s="61"/>
      <c r="AG26" s="61"/>
      <c r="AH26" s="61"/>
      <c r="AI26" s="61"/>
      <c r="AJ26" s="61"/>
      <c r="AK26" s="61"/>
      <c r="AL26" s="61"/>
      <c r="AM26" s="61"/>
      <c r="AN26" s="61"/>
      <c r="AO26" s="61"/>
      <c r="AP26" s="61"/>
      <c r="BN26" s="61"/>
      <c r="BO26" s="61"/>
      <c r="BP26" s="61"/>
      <c r="BQ26" s="61"/>
      <c r="BR26" s="61"/>
      <c r="BS26" s="61"/>
      <c r="BT26" s="61"/>
      <c r="BU26" s="61"/>
      <c r="BV26" s="61"/>
      <c r="BW26" s="61"/>
      <c r="BX26" s="61"/>
      <c r="BY26" s="61"/>
      <c r="BZ26" s="61"/>
    </row>
    <row r="27" spans="1:79" ht="19.2" customHeight="1">
      <c r="B27" s="130" t="s">
        <v>61</v>
      </c>
      <c r="C27" s="131"/>
      <c r="D27" s="131"/>
      <c r="E27" s="131"/>
      <c r="F27" s="131"/>
      <c r="G27" s="131"/>
      <c r="H27" s="131"/>
      <c r="I27" s="132"/>
      <c r="J27" s="127" t="str">
        <f>IF('hou-data'!$G$15="印字しない","",IF('hou-data'!$C$14="","",+'hou-data'!$C$14))</f>
        <v/>
      </c>
      <c r="K27" s="128"/>
      <c r="L27" s="128"/>
      <c r="M27" s="128"/>
      <c r="N27" s="128"/>
      <c r="O27" s="128"/>
      <c r="P27" s="129"/>
      <c r="Q27" s="130" t="s">
        <v>60</v>
      </c>
      <c r="R27" s="131"/>
      <c r="S27" s="131"/>
      <c r="T27" s="131"/>
      <c r="U27" s="131"/>
      <c r="V27" s="131"/>
      <c r="W27" s="131"/>
      <c r="X27" s="132"/>
      <c r="Y27" s="115" t="str">
        <f>IF('hou-data'!$G$15="印字しない","",IF('hou-data'!$C$15="","",+'hou-data'!$C$15))</f>
        <v/>
      </c>
      <c r="Z27" s="116"/>
      <c r="AA27" s="116"/>
      <c r="AB27" s="116"/>
      <c r="AC27" s="116"/>
      <c r="AD27" s="116"/>
      <c r="AE27" s="116"/>
      <c r="AF27" s="116"/>
      <c r="AG27" s="116"/>
      <c r="AH27" s="116"/>
      <c r="AI27" s="116"/>
      <c r="AJ27" s="116"/>
      <c r="AK27" s="117"/>
      <c r="AL27" s="4"/>
      <c r="AM27" s="4"/>
      <c r="AN27" s="4"/>
      <c r="AO27" s="4"/>
      <c r="AP27" s="4"/>
      <c r="AQ27" s="130" t="s">
        <v>61</v>
      </c>
      <c r="AR27" s="131"/>
      <c r="AS27" s="131"/>
      <c r="AT27" s="131"/>
      <c r="AU27" s="131"/>
      <c r="AV27" s="131"/>
      <c r="AW27" s="131"/>
      <c r="AX27" s="132"/>
      <c r="AY27" s="127" t="str">
        <f>IF('hou-data'!$G$15="印字しない","",IF('hou-data'!$C$14="","",+'hou-data'!$C$14))</f>
        <v/>
      </c>
      <c r="AZ27" s="128"/>
      <c r="BA27" s="128"/>
      <c r="BB27" s="128"/>
      <c r="BC27" s="128"/>
      <c r="BD27" s="128"/>
      <c r="BE27" s="129"/>
      <c r="BF27" s="130" t="s">
        <v>60</v>
      </c>
      <c r="BG27" s="131"/>
      <c r="BH27" s="131"/>
      <c r="BI27" s="131"/>
      <c r="BJ27" s="131"/>
      <c r="BK27" s="131"/>
      <c r="BL27" s="131"/>
      <c r="BM27" s="132"/>
      <c r="BN27" s="115" t="str">
        <f>IF('hou-data'!$G$15="印字しない","",IF('hou-data'!$C$15="","",+'hou-data'!$C$15))</f>
        <v/>
      </c>
      <c r="BO27" s="116"/>
      <c r="BP27" s="116"/>
      <c r="BQ27" s="116"/>
      <c r="BR27" s="116"/>
      <c r="BS27" s="116"/>
      <c r="BT27" s="116"/>
      <c r="BU27" s="116"/>
      <c r="BV27" s="116"/>
      <c r="BW27" s="116"/>
      <c r="BX27" s="116"/>
      <c r="BY27" s="116"/>
      <c r="BZ27" s="117"/>
    </row>
    <row r="28" spans="1:79">
      <c r="AJ28" s="118" t="s">
        <v>34</v>
      </c>
      <c r="AK28" s="118"/>
      <c r="AQ28" s="4"/>
      <c r="AR28" s="4"/>
      <c r="AS28" s="4"/>
      <c r="AT28" s="4"/>
      <c r="AU28" s="4"/>
      <c r="AV28" s="4"/>
      <c r="AW28" s="4"/>
      <c r="AX28" s="4"/>
      <c r="AY28" s="4"/>
      <c r="AZ28" s="4"/>
      <c r="BA28" s="4"/>
      <c r="BB28" s="4"/>
      <c r="BC28" s="4"/>
      <c r="BD28" s="4"/>
      <c r="BE28" s="4"/>
      <c r="BF28" s="4"/>
      <c r="BG28" s="4"/>
      <c r="BH28" s="4"/>
      <c r="BI28" s="4"/>
      <c r="BJ28" s="4"/>
      <c r="BK28" s="4"/>
      <c r="BL28" s="4"/>
      <c r="BM28" s="4"/>
      <c r="BY28" s="118" t="s">
        <v>34</v>
      </c>
      <c r="BZ28" s="118"/>
    </row>
    <row r="32" spans="1:79" s="5" customFormat="1" ht="14.4">
      <c r="H32" s="6" t="s">
        <v>8</v>
      </c>
      <c r="I32" s="177">
        <f>+'hou-data'!$B$8</f>
        <v>28</v>
      </c>
      <c r="J32" s="177"/>
      <c r="K32" s="177"/>
      <c r="L32" s="5" t="s">
        <v>75</v>
      </c>
      <c r="Z32" s="37"/>
      <c r="AA32" s="37"/>
      <c r="AB32" s="37"/>
      <c r="AC32" s="37"/>
      <c r="AD32" s="37"/>
      <c r="AE32" s="37"/>
      <c r="AF32" s="37"/>
      <c r="AG32" s="37"/>
      <c r="AH32" s="37"/>
      <c r="AI32" s="37"/>
      <c r="AJ32" s="37"/>
      <c r="AK32" s="37"/>
      <c r="AL32" s="37"/>
      <c r="AM32" s="18"/>
      <c r="AN32" s="18"/>
      <c r="AO32" s="18"/>
      <c r="AP32" s="18"/>
      <c r="AQ32" s="18"/>
      <c r="AW32" s="6" t="s">
        <v>8</v>
      </c>
      <c r="AX32" s="177">
        <f>+'hou-data'!$B$8</f>
        <v>28</v>
      </c>
      <c r="AY32" s="177"/>
      <c r="AZ32" s="177"/>
      <c r="BA32" s="5" t="s">
        <v>75</v>
      </c>
      <c r="BO32" s="37"/>
      <c r="BP32" s="37"/>
      <c r="BQ32" s="37"/>
      <c r="BR32" s="37"/>
      <c r="BS32" s="37"/>
      <c r="BT32" s="37"/>
      <c r="BU32" s="37"/>
      <c r="BV32" s="37"/>
      <c r="BW32" s="37"/>
      <c r="BX32" s="37"/>
      <c r="BY32" s="37"/>
      <c r="BZ32" s="37"/>
      <c r="CA32" s="37"/>
    </row>
    <row r="33" spans="1:78" ht="23.4" customHeight="1">
      <c r="A33" s="7"/>
      <c r="B33" s="160" t="s">
        <v>19</v>
      </c>
      <c r="C33" s="161"/>
      <c r="D33" s="162"/>
      <c r="E33" s="169" t="s">
        <v>13</v>
      </c>
      <c r="F33" s="170"/>
      <c r="G33" s="170"/>
      <c r="H33" s="170"/>
      <c r="I33" s="63"/>
      <c r="J33" s="64"/>
      <c r="K33" s="85" t="str">
        <f>VLOOKUP('hou-data'!$G$12+1,'hou-data'!$A$20:$K$39,4,1)&amp;""</f>
        <v>東京都△△区△△町4-5-6</v>
      </c>
      <c r="L33" s="64"/>
      <c r="M33" s="8"/>
      <c r="N33" s="8"/>
      <c r="O33" s="9"/>
      <c r="P33" s="9"/>
      <c r="Q33" s="9"/>
      <c r="R33" s="9"/>
      <c r="S33" s="9"/>
      <c r="T33" s="9"/>
      <c r="U33" s="9"/>
      <c r="V33" s="9"/>
      <c r="W33" s="9"/>
      <c r="X33" s="9"/>
      <c r="Y33" s="38"/>
      <c r="Z33" s="38"/>
      <c r="AA33" s="38"/>
      <c r="AB33" s="38"/>
      <c r="AC33" s="38"/>
      <c r="AD33" s="38"/>
      <c r="AE33" s="38"/>
      <c r="AF33" s="38"/>
      <c r="AG33" s="38"/>
      <c r="AH33" s="38"/>
      <c r="AI33" s="38"/>
      <c r="AJ33" s="38"/>
      <c r="AK33" s="39"/>
      <c r="AQ33" s="192" t="s">
        <v>19</v>
      </c>
      <c r="AR33" s="193"/>
      <c r="AS33" s="194"/>
      <c r="AT33" s="201" t="s">
        <v>13</v>
      </c>
      <c r="AU33" s="202"/>
      <c r="AV33" s="202"/>
      <c r="AW33" s="202"/>
      <c r="AX33" s="67"/>
      <c r="AY33" s="68"/>
      <c r="AZ33" s="87" t="str">
        <f>VLOOKUP('hou-data'!$G$12+3,'hou-data'!$A$20:$K$39,4,1)&amp;""</f>
        <v>東京都△△区△△町10-11-12</v>
      </c>
      <c r="BA33" s="68"/>
      <c r="BB33" s="8"/>
      <c r="BC33" s="40"/>
      <c r="BD33" s="38"/>
      <c r="BE33" s="38"/>
      <c r="BF33" s="38"/>
      <c r="BG33" s="38"/>
      <c r="BH33" s="38"/>
      <c r="BI33" s="38"/>
      <c r="BJ33" s="38"/>
      <c r="BK33" s="38"/>
      <c r="BL33" s="38"/>
      <c r="BM33" s="38"/>
      <c r="BN33" s="38"/>
      <c r="BO33" s="38"/>
      <c r="BP33" s="38"/>
      <c r="BQ33" s="38"/>
      <c r="BR33" s="38"/>
      <c r="BS33" s="38"/>
      <c r="BT33" s="38"/>
      <c r="BU33" s="38"/>
      <c r="BV33" s="38"/>
      <c r="BW33" s="38"/>
      <c r="BX33" s="38"/>
      <c r="BY33" s="38"/>
      <c r="BZ33" s="39"/>
    </row>
    <row r="34" spans="1:78" ht="12" customHeight="1">
      <c r="A34" s="10"/>
      <c r="B34" s="163"/>
      <c r="C34" s="164"/>
      <c r="D34" s="165"/>
      <c r="E34" s="160" t="s">
        <v>16</v>
      </c>
      <c r="F34" s="161"/>
      <c r="G34" s="161"/>
      <c r="H34" s="162"/>
      <c r="I34" s="22"/>
      <c r="J34" s="23"/>
      <c r="K34" s="23"/>
      <c r="L34" s="23"/>
      <c r="M34" s="16"/>
      <c r="N34" s="24"/>
      <c r="O34" s="15"/>
      <c r="P34" s="15"/>
      <c r="Q34" s="15"/>
      <c r="R34" s="15"/>
      <c r="S34" s="15"/>
      <c r="T34" s="15"/>
      <c r="U34" s="15"/>
      <c r="V34" s="15"/>
      <c r="W34" s="15"/>
      <c r="X34" s="17"/>
      <c r="Y34" s="133" t="s">
        <v>15</v>
      </c>
      <c r="Z34" s="133"/>
      <c r="AA34" s="133"/>
      <c r="AB34" s="133"/>
      <c r="AC34" s="133"/>
      <c r="AD34" s="133"/>
      <c r="AE34" s="133"/>
      <c r="AF34" s="133"/>
      <c r="AG34" s="133"/>
      <c r="AH34" s="133"/>
      <c r="AI34" s="133"/>
      <c r="AJ34" s="133"/>
      <c r="AK34" s="133"/>
      <c r="AQ34" s="198"/>
      <c r="AR34" s="199"/>
      <c r="AS34" s="200"/>
      <c r="AT34" s="192" t="s">
        <v>16</v>
      </c>
      <c r="AU34" s="193"/>
      <c r="AV34" s="193"/>
      <c r="AW34" s="194"/>
      <c r="AX34" s="41"/>
      <c r="AY34" s="42"/>
      <c r="AZ34" s="42"/>
      <c r="BA34" s="42"/>
      <c r="BB34" s="43"/>
      <c r="BC34" s="44"/>
      <c r="BD34" s="45"/>
      <c r="BE34" s="45"/>
      <c r="BF34" s="45"/>
      <c r="BG34" s="45"/>
      <c r="BH34" s="45"/>
      <c r="BI34" s="45"/>
      <c r="BJ34" s="45"/>
      <c r="BK34" s="45"/>
      <c r="BL34" s="45"/>
      <c r="BM34" s="46"/>
      <c r="BN34" s="133" t="s">
        <v>15</v>
      </c>
      <c r="BO34" s="133"/>
      <c r="BP34" s="133"/>
      <c r="BQ34" s="133"/>
      <c r="BR34" s="133"/>
      <c r="BS34" s="133"/>
      <c r="BT34" s="133"/>
      <c r="BU34" s="133"/>
      <c r="BV34" s="133"/>
      <c r="BW34" s="133"/>
      <c r="BX34" s="133"/>
      <c r="BY34" s="133"/>
      <c r="BZ34" s="133"/>
    </row>
    <row r="35" spans="1:78" ht="19.2">
      <c r="A35" s="12"/>
      <c r="B35" s="166"/>
      <c r="C35" s="167"/>
      <c r="D35" s="168"/>
      <c r="E35" s="166"/>
      <c r="F35" s="167"/>
      <c r="G35" s="167"/>
      <c r="H35" s="168"/>
      <c r="I35" s="20"/>
      <c r="J35" s="21"/>
      <c r="K35" s="86" t="str">
        <f>VLOOKUP('hou-data'!$G$12+1,'hou-data'!$A$20:$K$39,2,1)&amp;""</f>
        <v>弁護士次郎</v>
      </c>
      <c r="L35" s="21"/>
      <c r="N35" s="21"/>
      <c r="O35" s="21"/>
      <c r="P35" s="21"/>
      <c r="Q35" s="21"/>
      <c r="R35" s="21"/>
      <c r="S35" s="21"/>
      <c r="T35" s="21"/>
      <c r="U35" s="21"/>
      <c r="V35" s="21"/>
      <c r="W35" s="21"/>
      <c r="Y35" s="54" t="str">
        <f>IF($AK$35="","",IF(VLOOKUP('hou-data'!$G$12+1,'hou-data'!$A$20:$K$39,3,1)="","",IF(VLOOKUP('hou-data'!$G$12+1,'hou-data'!$A$20:$K$39,3,1)&lt;1000000000000,"",LEFT((RIGHT(VLOOKUP('hou-data'!$G$12+1,'hou-data'!$A$20:$K$39,3,1)+10000000000000,13)),1))))</f>
        <v/>
      </c>
      <c r="Z35" s="47" t="str">
        <f>IF($AK$35="","",IF(VLOOKUP('hou-data'!$G$12+1,'hou-data'!$A$20:$K$39,3,1)="","",LEFT((RIGHT(VLOOKUP('hou-data'!$G$12+1,'hou-data'!$A$20:$K$39,3,1)+10000000000000,12)),1)))</f>
        <v/>
      </c>
      <c r="AA35" s="49" t="str">
        <f>IF($AK$35="","",IF(VLOOKUP('hou-data'!$G$12+1,'hou-data'!$A$20:$K$39,3,1)="","",LEFT((RIGHT(VLOOKUP('hou-data'!$G$12+1,'hou-data'!$A$20:$K$39,3,1)+10000000000000,11)),1)))</f>
        <v/>
      </c>
      <c r="AB35" s="49" t="str">
        <f>IF($AK$35="","",IF(VLOOKUP('hou-data'!$G$12+1,'hou-data'!$A$20:$K$39,3,1)="","",LEFT((RIGHT(VLOOKUP('hou-data'!$G$12+1,'hou-data'!$A$20:$K$39,3,1)+10000000000000,10)),1)))</f>
        <v/>
      </c>
      <c r="AC35" s="51" t="str">
        <f>IF($AK$35="","",IF(VLOOKUP('hou-data'!$G$12+1,'hou-data'!$A$20:$K$39,3,1)="","",LEFT((RIGHT(VLOOKUP('hou-data'!$G$12+1,'hou-data'!$A$20:$K$39,3,1)+10000000000000,9)),1)))</f>
        <v/>
      </c>
      <c r="AD35" s="47" t="str">
        <f>IF($AK$35="","",IF(VLOOKUP('hou-data'!$G$12+1,'hou-data'!$A$20:$K$39,3,1)="","",LEFT((RIGHT(VLOOKUP('hou-data'!$G$12+1,'hou-data'!$A$20:$K$39,3,1)+10000000000000,8)),1)))</f>
        <v/>
      </c>
      <c r="AE35" s="49" t="str">
        <f>IF($AK$35="","",IF(VLOOKUP('hou-data'!$G$12+1,'hou-data'!$A$20:$K$39,3,1)="","",LEFT((RIGHT(VLOOKUP('hou-data'!$G$12+1,'hou-data'!$A$20:$K$39,3,1)+10000000000000,7)),1)))</f>
        <v/>
      </c>
      <c r="AF35" s="49" t="str">
        <f>IF($AK$35="","",IF(VLOOKUP('hou-data'!$G$12+1,'hou-data'!$A$20:$K$39,3,1)="","",LEFT((RIGHT(VLOOKUP('hou-data'!$G$12+1,'hou-data'!$A$20:$K$39,3,1)+10000000000000,6)),1)))</f>
        <v/>
      </c>
      <c r="AG35" s="51" t="str">
        <f>IF($AK$35="","",IF(VLOOKUP('hou-data'!$G$12+1,'hou-data'!$A$20:$K$39,3,1)="","",LEFT((RIGHT(VLOOKUP('hou-data'!$G$12+1,'hou-data'!$A$20:$K$39,3,1)+10000000000000,5)),1)))</f>
        <v/>
      </c>
      <c r="AH35" s="47" t="str">
        <f>IF($AK$35="","",IF(VLOOKUP('hou-data'!$G$12+1,'hou-data'!$A$20:$K$39,3,1)="","",LEFT((RIGHT(VLOOKUP('hou-data'!$G$12+1,'hou-data'!$A$20:$K$39,3,1)+10000000000000,4)),1)))</f>
        <v/>
      </c>
      <c r="AI35" s="49" t="str">
        <f>IF($AK$35="","",IF(VLOOKUP('hou-data'!$G$12+1,'hou-data'!$A$20:$K$39,3,1)="","",LEFT((RIGHT(VLOOKUP('hou-data'!$G$12+1,'hou-data'!$A$20:$K$39,3,1)+10000000000000,3)),1)))</f>
        <v/>
      </c>
      <c r="AJ35" s="49" t="str">
        <f>IF($AK$35="","",IF(VLOOKUP('hou-data'!$G$12+1,'hou-data'!$A$20:$K$39,3,1)="","",LEFT((RIGHT(VLOOKUP('hou-data'!$G$12+1,'hou-data'!$A$20:$K$39,3,1)+10000000000000,2)),1)))</f>
        <v/>
      </c>
      <c r="AK35" s="51" t="str">
        <f>IF('hou-data'!$G$15="印字しない","",IF(VLOOKUP('hou-data'!$G$12+1,'hou-data'!$A$20:$K$39,3,1)="","",LEFT((RIGHT(VLOOKUP('hou-data'!$G$12+1,'hou-data'!$A$20:$K$39,3,1)+10000000000000,1)),1)))</f>
        <v/>
      </c>
      <c r="AQ35" s="195"/>
      <c r="AR35" s="196"/>
      <c r="AS35" s="197"/>
      <c r="AT35" s="195"/>
      <c r="AU35" s="196"/>
      <c r="AV35" s="196"/>
      <c r="AW35" s="197"/>
      <c r="AX35" s="52"/>
      <c r="AY35" s="53"/>
      <c r="AZ35" s="88" t="str">
        <f>VLOOKUP('hou-data'!$G$12+3,'hou-data'!$A$20:$K$39,2,1)&amp;""</f>
        <v>司法書士四郎</v>
      </c>
      <c r="BA35" s="53"/>
      <c r="BC35" s="53"/>
      <c r="BD35" s="53"/>
      <c r="BE35" s="53"/>
      <c r="BF35" s="53"/>
      <c r="BG35" s="53"/>
      <c r="BH35" s="53"/>
      <c r="BI35" s="53"/>
      <c r="BJ35" s="53"/>
      <c r="BK35" s="53"/>
      <c r="BL35" s="53"/>
      <c r="BN35" s="54" t="str">
        <f>IF($BZ$35="","",IF(VLOOKUP('hou-data'!$G$12+3,'hou-data'!$A$20:$K$39,3,1)="","",IF(VLOOKUP('hou-data'!$G$12+3,'hou-data'!$A$20:$K$39,3,1)&lt;1000000000000,"",LEFT((RIGHT(VLOOKUP('hou-data'!$G$12+3,'hou-data'!$A$20:$K$39,3,1)+10000000000000,13)),1))))</f>
        <v/>
      </c>
      <c r="BO35" s="47" t="str">
        <f>IF($BZ$35="","",IF(VLOOKUP('hou-data'!$G$12+3,'hou-data'!$A$20:$K$39,3,1)="","",LEFT((RIGHT(VLOOKUP('hou-data'!$G$12+3,'hou-data'!$A$20:$K$39,3,1)+10000000000000,12)),1)))</f>
        <v/>
      </c>
      <c r="BP35" s="49" t="str">
        <f>IF($BZ$35="","",IF(VLOOKUP('hou-data'!$G$12+3,'hou-data'!$A$20:$K$39,3,1)="","",LEFT((RIGHT(VLOOKUP('hou-data'!$G$12+3,'hou-data'!$A$20:$K$39,3,1)+10000000000000,11)),1)))</f>
        <v/>
      </c>
      <c r="BQ35" s="49" t="str">
        <f>IF($BZ$35="","",IF(VLOOKUP('hou-data'!$G$12+3,'hou-data'!$A$20:$K$39,3,1)="","",LEFT((RIGHT(VLOOKUP('hou-data'!$G$12+3,'hou-data'!$A$20:$K$39,3,1)+10000000000000,10)),1)))</f>
        <v/>
      </c>
      <c r="BR35" s="51" t="str">
        <f>IF($BZ$35="","",IF(VLOOKUP('hou-data'!$G$12+3,'hou-data'!$A$20:$K$39,3,1)="","",LEFT((RIGHT(VLOOKUP('hou-data'!$G$12+3,'hou-data'!$A$20:$K$39,3,1)+10000000000000,9)),1)))</f>
        <v/>
      </c>
      <c r="BS35" s="47" t="str">
        <f>IF($BZ$35="","",IF(VLOOKUP('hou-data'!$G$12+3,'hou-data'!$A$20:$K$39,3,1)="","",LEFT((RIGHT(VLOOKUP('hou-data'!$G$12+3,'hou-data'!$A$20:$K$39,3,1)+10000000000000,8)),1)))</f>
        <v/>
      </c>
      <c r="BT35" s="49" t="str">
        <f>IF($BZ$35="","",IF(VLOOKUP('hou-data'!$G$12+3,'hou-data'!$A$20:$K$39,3,1)="","",LEFT((RIGHT(VLOOKUP('hou-data'!$G$12+3,'hou-data'!$A$20:$K$39,3,1)+10000000000000,7)),1)))</f>
        <v/>
      </c>
      <c r="BU35" s="49" t="str">
        <f>IF($BZ$35="","",IF(VLOOKUP('hou-data'!$G$12+3,'hou-data'!$A$20:$K$39,3,1)="","",LEFT((RIGHT(VLOOKUP('hou-data'!$G$12+3,'hou-data'!$A$20:$K$39,3,1)+10000000000000,6)),1)))</f>
        <v/>
      </c>
      <c r="BV35" s="51" t="str">
        <f>IF($BZ$35="","",IF(VLOOKUP('hou-data'!$G$12+3,'hou-data'!$A$20:$K$39,3,1)="","",LEFT((RIGHT(VLOOKUP('hou-data'!$G$12+3,'hou-data'!$A$20:$K$39,3,1)+10000000000000,5)),1)))</f>
        <v/>
      </c>
      <c r="BW35" s="47" t="str">
        <f>IF($BZ$35="","",IF(VLOOKUP('hou-data'!$G$12+3,'hou-data'!$A$20:$K$39,3,1)="","",LEFT((RIGHT(VLOOKUP('hou-data'!$G$12+3,'hou-data'!$A$20:$K$39,3,1)+10000000000000,4)),1)))</f>
        <v/>
      </c>
      <c r="BX35" s="49" t="str">
        <f>IF($BZ$35="","",IF(VLOOKUP('hou-data'!$G$12+3,'hou-data'!$A$20:$K$39,3,1)="","",LEFT((RIGHT(VLOOKUP('hou-data'!$G$12+3,'hou-data'!$A$20:$K$39,3,1)+10000000000000,3)),1)))</f>
        <v/>
      </c>
      <c r="BY35" s="49" t="str">
        <f>IF($BZ$35="","",IF(VLOOKUP('hou-data'!$G$12+3,'hou-data'!$A$20:$K$39,3,1)="","",LEFT((RIGHT(VLOOKUP('hou-data'!$G$12+3,'hou-data'!$A$20:$K$39,3,1)+10000000000000,2)),1)))</f>
        <v/>
      </c>
      <c r="BZ35" s="51" t="str">
        <f>IF('hou-data'!$G$15="印字しない","",IF(VLOOKUP('hou-data'!$G$12+3,'hou-data'!$A$20:$K$39,3,1)="","",LEFT((RIGHT(VLOOKUP('hou-data'!$G$12+3,'hou-data'!$A$20:$K$39,3,1)+10000000000000,1)),1)))</f>
        <v/>
      </c>
    </row>
    <row r="36" spans="1:78" ht="13.2" customHeight="1">
      <c r="A36" s="19"/>
      <c r="B36" s="145" t="s">
        <v>20</v>
      </c>
      <c r="C36" s="145"/>
      <c r="D36" s="145"/>
      <c r="E36" s="145"/>
      <c r="F36" s="145"/>
      <c r="G36" s="145"/>
      <c r="H36" s="145"/>
      <c r="I36" s="145"/>
      <c r="J36" s="145" t="s">
        <v>21</v>
      </c>
      <c r="K36" s="145"/>
      <c r="L36" s="145"/>
      <c r="M36" s="145"/>
      <c r="N36" s="145"/>
      <c r="O36" s="145"/>
      <c r="P36" s="145"/>
      <c r="Q36" s="145"/>
      <c r="R36" s="145"/>
      <c r="S36" s="211"/>
      <c r="T36" s="211" t="s">
        <v>22</v>
      </c>
      <c r="U36" s="212"/>
      <c r="V36" s="212"/>
      <c r="W36" s="212"/>
      <c r="X36" s="212"/>
      <c r="Y36" s="212"/>
      <c r="Z36" s="212"/>
      <c r="AA36" s="212"/>
      <c r="AB36" s="213"/>
      <c r="AC36" s="178" t="s">
        <v>11</v>
      </c>
      <c r="AD36" s="178"/>
      <c r="AE36" s="178"/>
      <c r="AF36" s="178"/>
      <c r="AG36" s="178"/>
      <c r="AH36" s="178"/>
      <c r="AI36" s="178"/>
      <c r="AJ36" s="178"/>
      <c r="AK36" s="179"/>
      <c r="AQ36" s="134" t="s">
        <v>20</v>
      </c>
      <c r="AR36" s="134"/>
      <c r="AS36" s="134"/>
      <c r="AT36" s="134"/>
      <c r="AU36" s="134"/>
      <c r="AV36" s="134"/>
      <c r="AW36" s="134"/>
      <c r="AX36" s="134"/>
      <c r="AY36" s="134" t="s">
        <v>21</v>
      </c>
      <c r="AZ36" s="134"/>
      <c r="BA36" s="134"/>
      <c r="BB36" s="134"/>
      <c r="BC36" s="134"/>
      <c r="BD36" s="134"/>
      <c r="BE36" s="134"/>
      <c r="BF36" s="134"/>
      <c r="BG36" s="134"/>
      <c r="BH36" s="135"/>
      <c r="BI36" s="135" t="s">
        <v>22</v>
      </c>
      <c r="BJ36" s="178"/>
      <c r="BK36" s="178"/>
      <c r="BL36" s="178"/>
      <c r="BM36" s="178"/>
      <c r="BN36" s="178"/>
      <c r="BO36" s="178"/>
      <c r="BP36" s="178"/>
      <c r="BQ36" s="179"/>
      <c r="BR36" s="178" t="s">
        <v>11</v>
      </c>
      <c r="BS36" s="178"/>
      <c r="BT36" s="178"/>
      <c r="BU36" s="178"/>
      <c r="BV36" s="178"/>
      <c r="BW36" s="178"/>
      <c r="BX36" s="178"/>
      <c r="BY36" s="178"/>
      <c r="BZ36" s="179"/>
    </row>
    <row r="37" spans="1:78" s="11" customFormat="1" ht="9.6">
      <c r="B37" s="146" t="str">
        <f>VLOOKUP('hou-data'!$G$12+1,'hou-data'!$A$20:$K$39,5,1)&amp;""</f>
        <v>弁護士報酬</v>
      </c>
      <c r="C37" s="147"/>
      <c r="D37" s="147"/>
      <c r="E37" s="147"/>
      <c r="F37" s="147"/>
      <c r="G37" s="147"/>
      <c r="H37" s="147"/>
      <c r="I37" s="147"/>
      <c r="J37" s="146" t="str">
        <f>VLOOKUP('hou-data'!$G$12+1,'hou-data'!$A$20:$K$39,6,1)&amp;""</f>
        <v>顧問料</v>
      </c>
      <c r="K37" s="147"/>
      <c r="L37" s="147"/>
      <c r="M37" s="147"/>
      <c r="N37" s="147"/>
      <c r="O37" s="147"/>
      <c r="P37" s="147"/>
      <c r="Q37" s="147"/>
      <c r="R37" s="147"/>
      <c r="S37" s="150"/>
      <c r="T37" s="35" t="s">
        <v>23</v>
      </c>
      <c r="U37" s="136" t="str">
        <f>IF(VLOOKUP('hou-data'!$G$12+1,'hou-data'!$A$20:$K$39,8,1)=0,"",(VLOOKUP('hou-data'!$G$12+1,'hou-data'!$A$20:$K$39,8,1)))</f>
        <v/>
      </c>
      <c r="V37" s="136"/>
      <c r="W37" s="136"/>
      <c r="X37" s="136"/>
      <c r="Y37" s="136"/>
      <c r="Z37" s="136"/>
      <c r="AA37" s="136"/>
      <c r="AB37" s="137"/>
      <c r="AC37" s="35" t="s">
        <v>23</v>
      </c>
      <c r="AD37" s="136" t="str">
        <f>IF(VLOOKUP('hou-data'!$G$12+1,'hou-data'!$A$20:$K$39,10,1)=0,"",VLOOKUP('hou-data'!$G$12+1,'hou-data'!$A$20:$K$39,10,1))</f>
        <v/>
      </c>
      <c r="AE37" s="136"/>
      <c r="AF37" s="136"/>
      <c r="AG37" s="136"/>
      <c r="AH37" s="136"/>
      <c r="AI37" s="136"/>
      <c r="AJ37" s="136"/>
      <c r="AK37" s="137"/>
      <c r="AL37" s="89"/>
      <c r="AM37" s="89"/>
      <c r="AN37" s="89"/>
      <c r="AO37" s="89"/>
      <c r="AP37" s="89"/>
      <c r="AQ37" s="146" t="str">
        <f>VLOOKUP('hou-data'!$G$12+3,'hou-data'!$A$20:$K$39,5,1)&amp;""</f>
        <v>弁護士報酬</v>
      </c>
      <c r="AR37" s="147"/>
      <c r="AS37" s="147"/>
      <c r="AT37" s="147"/>
      <c r="AU37" s="147"/>
      <c r="AV37" s="147"/>
      <c r="AW37" s="147"/>
      <c r="AX37" s="147"/>
      <c r="AY37" s="146" t="str">
        <f>VLOOKUP('hou-data'!$G$12+3,'hou-data'!$A$20:$K$39,6,1)&amp;""</f>
        <v>顧問料</v>
      </c>
      <c r="AZ37" s="147"/>
      <c r="BA37" s="147"/>
      <c r="BB37" s="147"/>
      <c r="BC37" s="147"/>
      <c r="BD37" s="147"/>
      <c r="BE37" s="147"/>
      <c r="BF37" s="147"/>
      <c r="BG37" s="147"/>
      <c r="BH37" s="150"/>
      <c r="BI37" s="35" t="s">
        <v>23</v>
      </c>
      <c r="BJ37" s="136" t="str">
        <f>IF(VLOOKUP('hou-data'!$G$12+3,'hou-data'!$A$20:$K$39,8,1)=0,"",VLOOKUP('hou-data'!$G$12+3,'hou-data'!$A$20:$K$39,8,1))</f>
        <v/>
      </c>
      <c r="BK37" s="136"/>
      <c r="BL37" s="136"/>
      <c r="BM37" s="136"/>
      <c r="BN37" s="136"/>
      <c r="BO37" s="136"/>
      <c r="BP37" s="136"/>
      <c r="BQ37" s="137"/>
      <c r="BR37" s="35" t="s">
        <v>23</v>
      </c>
      <c r="BS37" s="136" t="str">
        <f>IF(VLOOKUP('hou-data'!$G$12+3,'hou-data'!$A$20:$K$39,10,1)=0,"",VLOOKUP('hou-data'!$G$12+3,'hou-data'!$A$20:$K$39,10,1))</f>
        <v/>
      </c>
      <c r="BT37" s="136"/>
      <c r="BU37" s="136"/>
      <c r="BV37" s="136"/>
      <c r="BW37" s="136"/>
      <c r="BX37" s="136"/>
      <c r="BY37" s="136"/>
      <c r="BZ37" s="137"/>
    </row>
    <row r="38" spans="1:78" s="11" customFormat="1" ht="14.4">
      <c r="A38" s="5"/>
      <c r="B38" s="148"/>
      <c r="C38" s="149"/>
      <c r="D38" s="149"/>
      <c r="E38" s="149"/>
      <c r="F38" s="149"/>
      <c r="G38" s="149"/>
      <c r="H38" s="149"/>
      <c r="I38" s="149"/>
      <c r="J38" s="148"/>
      <c r="K38" s="149"/>
      <c r="L38" s="149"/>
      <c r="M38" s="149"/>
      <c r="N38" s="149"/>
      <c r="O38" s="149"/>
      <c r="P38" s="149"/>
      <c r="Q38" s="149"/>
      <c r="R38" s="149"/>
      <c r="S38" s="151"/>
      <c r="T38" s="152">
        <f>IF(VLOOKUP('hou-data'!$G$12+1,'hou-data'!$A$20:$K$39,7,1)=0,"",VLOOKUP('hou-data'!$G$12+1,'hou-data'!$A$20:$K$39,7,1))</f>
        <v>2222222</v>
      </c>
      <c r="U38" s="153"/>
      <c r="V38" s="153"/>
      <c r="W38" s="153"/>
      <c r="X38" s="153"/>
      <c r="Y38" s="153"/>
      <c r="Z38" s="153"/>
      <c r="AA38" s="153"/>
      <c r="AB38" s="154"/>
      <c r="AC38" s="152">
        <f>IF(VLOOKUP('hou-data'!$G$12+1,'hou-data'!$A$20:$K$39,9,1)=0,"",VLOOKUP('hou-data'!$G$12+1,'hou-data'!$A$20:$K$39,9,1))</f>
        <v>222222</v>
      </c>
      <c r="AD38" s="153"/>
      <c r="AE38" s="153"/>
      <c r="AF38" s="153"/>
      <c r="AG38" s="153"/>
      <c r="AH38" s="153"/>
      <c r="AI38" s="153"/>
      <c r="AJ38" s="153"/>
      <c r="AK38" s="154"/>
      <c r="AL38" s="18"/>
      <c r="AM38" s="18"/>
      <c r="AN38" s="18"/>
      <c r="AO38" s="18"/>
      <c r="AP38" s="18"/>
      <c r="AQ38" s="148"/>
      <c r="AR38" s="149"/>
      <c r="AS38" s="149"/>
      <c r="AT38" s="149"/>
      <c r="AU38" s="149"/>
      <c r="AV38" s="149"/>
      <c r="AW38" s="149"/>
      <c r="AX38" s="149"/>
      <c r="AY38" s="148"/>
      <c r="AZ38" s="149"/>
      <c r="BA38" s="149"/>
      <c r="BB38" s="149"/>
      <c r="BC38" s="149"/>
      <c r="BD38" s="149"/>
      <c r="BE38" s="149"/>
      <c r="BF38" s="149"/>
      <c r="BG38" s="149"/>
      <c r="BH38" s="151"/>
      <c r="BI38" s="138">
        <f>IF(VLOOKUP('hou-data'!$G$12+3,'hou-data'!$A$20:$K$39,7,1)=0,"",VLOOKUP('hou-data'!$G$12+3,'hou-data'!$A$20:$K$39,7,1))</f>
        <v>4444444</v>
      </c>
      <c r="BJ38" s="139"/>
      <c r="BK38" s="139"/>
      <c r="BL38" s="139"/>
      <c r="BM38" s="139"/>
      <c r="BN38" s="139"/>
      <c r="BO38" s="139"/>
      <c r="BP38" s="139"/>
      <c r="BQ38" s="140"/>
      <c r="BR38" s="138">
        <f>IF(VLOOKUP('hou-data'!$G$12+3,'hou-data'!$A$20:$K$39,9,1)=0,"",VLOOKUP('hou-data'!$G$12+3,'hou-data'!$A$20:$K$39,9,1))</f>
        <v>444444</v>
      </c>
      <c r="BS38" s="139"/>
      <c r="BT38" s="139"/>
      <c r="BU38" s="139"/>
      <c r="BV38" s="139"/>
      <c r="BW38" s="139"/>
      <c r="BX38" s="139"/>
      <c r="BY38" s="139"/>
      <c r="BZ38" s="140"/>
    </row>
    <row r="39" spans="1:78" s="13" customFormat="1" ht="9.6">
      <c r="A39" s="11"/>
      <c r="B39" s="141"/>
      <c r="C39" s="142"/>
      <c r="D39" s="142"/>
      <c r="E39" s="142"/>
      <c r="F39" s="142"/>
      <c r="G39" s="142"/>
      <c r="H39" s="142"/>
      <c r="I39" s="142"/>
      <c r="J39" s="141"/>
      <c r="K39" s="142"/>
      <c r="L39" s="142"/>
      <c r="M39" s="142"/>
      <c r="N39" s="142"/>
      <c r="O39" s="142"/>
      <c r="P39" s="142"/>
      <c r="Q39" s="142"/>
      <c r="R39" s="142"/>
      <c r="S39" s="155"/>
      <c r="T39" s="106"/>
      <c r="U39" s="122"/>
      <c r="V39" s="122"/>
      <c r="W39" s="122"/>
      <c r="X39" s="122"/>
      <c r="Y39" s="122"/>
      <c r="Z39" s="122"/>
      <c r="AA39" s="122"/>
      <c r="AB39" s="123"/>
      <c r="AC39" s="106"/>
      <c r="AD39" s="122"/>
      <c r="AE39" s="122"/>
      <c r="AF39" s="122"/>
      <c r="AG39" s="122"/>
      <c r="AH39" s="122"/>
      <c r="AI39" s="122"/>
      <c r="AJ39" s="122"/>
      <c r="AK39" s="123"/>
      <c r="AL39" s="18"/>
      <c r="AM39" s="18"/>
      <c r="AN39" s="18"/>
      <c r="AO39" s="18"/>
      <c r="AP39" s="18"/>
      <c r="AQ39" s="141"/>
      <c r="AR39" s="142"/>
      <c r="AS39" s="142"/>
      <c r="AT39" s="142"/>
      <c r="AU39" s="142"/>
      <c r="AV39" s="142"/>
      <c r="AW39" s="142"/>
      <c r="AX39" s="142"/>
      <c r="AY39" s="141"/>
      <c r="AZ39" s="142"/>
      <c r="BA39" s="142"/>
      <c r="BB39" s="142"/>
      <c r="BC39" s="142"/>
      <c r="BD39" s="142"/>
      <c r="BE39" s="142"/>
      <c r="BF39" s="142"/>
      <c r="BG39" s="142"/>
      <c r="BH39" s="155"/>
      <c r="BI39" s="106"/>
      <c r="BJ39" s="122"/>
      <c r="BK39" s="122"/>
      <c r="BL39" s="122"/>
      <c r="BM39" s="122"/>
      <c r="BN39" s="122"/>
      <c r="BO39" s="122"/>
      <c r="BP39" s="122"/>
      <c r="BQ39" s="123"/>
      <c r="BR39" s="106"/>
      <c r="BS39" s="122"/>
      <c r="BT39" s="122"/>
      <c r="BU39" s="122"/>
      <c r="BV39" s="122"/>
      <c r="BW39" s="122"/>
      <c r="BX39" s="122"/>
      <c r="BY39" s="122"/>
      <c r="BZ39" s="123"/>
    </row>
    <row r="40" spans="1:78" s="10" customFormat="1" ht="14.4">
      <c r="A40" s="5"/>
      <c r="B40" s="143"/>
      <c r="C40" s="144"/>
      <c r="D40" s="144"/>
      <c r="E40" s="144"/>
      <c r="F40" s="144"/>
      <c r="G40" s="144"/>
      <c r="H40" s="144"/>
      <c r="I40" s="144"/>
      <c r="J40" s="143"/>
      <c r="K40" s="144"/>
      <c r="L40" s="144"/>
      <c r="M40" s="144"/>
      <c r="N40" s="144"/>
      <c r="O40" s="144"/>
      <c r="P40" s="144"/>
      <c r="Q40" s="144"/>
      <c r="R40" s="144"/>
      <c r="S40" s="156"/>
      <c r="T40" s="124"/>
      <c r="U40" s="125"/>
      <c r="V40" s="125"/>
      <c r="W40" s="125"/>
      <c r="X40" s="125"/>
      <c r="Y40" s="125"/>
      <c r="Z40" s="125"/>
      <c r="AA40" s="125"/>
      <c r="AB40" s="126"/>
      <c r="AC40" s="157"/>
      <c r="AD40" s="158"/>
      <c r="AE40" s="158"/>
      <c r="AF40" s="158"/>
      <c r="AG40" s="158"/>
      <c r="AH40" s="158"/>
      <c r="AI40" s="158"/>
      <c r="AJ40" s="158"/>
      <c r="AK40" s="159"/>
      <c r="AL40" s="18"/>
      <c r="AM40" s="18"/>
      <c r="AN40" s="18"/>
      <c r="AO40" s="18"/>
      <c r="AP40" s="18"/>
      <c r="AQ40" s="143"/>
      <c r="AR40" s="144"/>
      <c r="AS40" s="144"/>
      <c r="AT40" s="144"/>
      <c r="AU40" s="144"/>
      <c r="AV40" s="144"/>
      <c r="AW40" s="144"/>
      <c r="AX40" s="144"/>
      <c r="AY40" s="143"/>
      <c r="AZ40" s="144"/>
      <c r="BA40" s="144"/>
      <c r="BB40" s="144"/>
      <c r="BC40" s="144"/>
      <c r="BD40" s="144"/>
      <c r="BE40" s="144"/>
      <c r="BF40" s="144"/>
      <c r="BG40" s="144"/>
      <c r="BH40" s="156"/>
      <c r="BI40" s="124"/>
      <c r="BJ40" s="125"/>
      <c r="BK40" s="125"/>
      <c r="BL40" s="125"/>
      <c r="BM40" s="125"/>
      <c r="BN40" s="125"/>
      <c r="BO40" s="125"/>
      <c r="BP40" s="125"/>
      <c r="BQ40" s="126"/>
      <c r="BR40" s="157"/>
      <c r="BS40" s="158"/>
      <c r="BT40" s="158"/>
      <c r="BU40" s="158"/>
      <c r="BV40" s="158"/>
      <c r="BW40" s="158"/>
      <c r="BX40" s="158"/>
      <c r="BY40" s="158"/>
      <c r="BZ40" s="159"/>
    </row>
    <row r="41" spans="1:78" s="13" customFormat="1" ht="9.6">
      <c r="A41" s="11"/>
      <c r="B41" s="141"/>
      <c r="C41" s="142"/>
      <c r="D41" s="142"/>
      <c r="E41" s="142"/>
      <c r="F41" s="142"/>
      <c r="G41" s="142"/>
      <c r="H41" s="142"/>
      <c r="I41" s="142"/>
      <c r="J41" s="141"/>
      <c r="K41" s="142"/>
      <c r="L41" s="142"/>
      <c r="M41" s="142"/>
      <c r="N41" s="142"/>
      <c r="O41" s="142"/>
      <c r="P41" s="142"/>
      <c r="Q41" s="142"/>
      <c r="R41" s="142"/>
      <c r="S41" s="155"/>
      <c r="T41" s="106"/>
      <c r="U41" s="122"/>
      <c r="V41" s="122"/>
      <c r="W41" s="122"/>
      <c r="X41" s="122"/>
      <c r="Y41" s="122"/>
      <c r="Z41" s="122"/>
      <c r="AA41" s="122"/>
      <c r="AB41" s="123"/>
      <c r="AC41" s="106"/>
      <c r="AD41" s="122"/>
      <c r="AE41" s="122"/>
      <c r="AF41" s="122"/>
      <c r="AG41" s="122"/>
      <c r="AH41" s="122"/>
      <c r="AI41" s="122"/>
      <c r="AJ41" s="122"/>
      <c r="AK41" s="123"/>
      <c r="AL41" s="18"/>
      <c r="AM41" s="18"/>
      <c r="AN41" s="18"/>
      <c r="AO41" s="18"/>
      <c r="AP41" s="18"/>
      <c r="AQ41" s="141"/>
      <c r="AR41" s="142"/>
      <c r="AS41" s="142"/>
      <c r="AT41" s="142"/>
      <c r="AU41" s="142"/>
      <c r="AV41" s="142"/>
      <c r="AW41" s="142"/>
      <c r="AX41" s="142"/>
      <c r="AY41" s="141"/>
      <c r="AZ41" s="142"/>
      <c r="BA41" s="142"/>
      <c r="BB41" s="142"/>
      <c r="BC41" s="142"/>
      <c r="BD41" s="142"/>
      <c r="BE41" s="142"/>
      <c r="BF41" s="142"/>
      <c r="BG41" s="142"/>
      <c r="BH41" s="155"/>
      <c r="BI41" s="106"/>
      <c r="BJ41" s="122"/>
      <c r="BK41" s="122"/>
      <c r="BL41" s="122"/>
      <c r="BM41" s="122"/>
      <c r="BN41" s="122"/>
      <c r="BO41" s="122"/>
      <c r="BP41" s="122"/>
      <c r="BQ41" s="123"/>
      <c r="BR41" s="106"/>
      <c r="BS41" s="122"/>
      <c r="BT41" s="122"/>
      <c r="BU41" s="122"/>
      <c r="BV41" s="122"/>
      <c r="BW41" s="122"/>
      <c r="BX41" s="122"/>
      <c r="BY41" s="122"/>
      <c r="BZ41" s="123"/>
    </row>
    <row r="42" spans="1:78" s="10" customFormat="1" ht="14.4">
      <c r="A42" s="5"/>
      <c r="B42" s="143"/>
      <c r="C42" s="144"/>
      <c r="D42" s="144"/>
      <c r="E42" s="144"/>
      <c r="F42" s="144"/>
      <c r="G42" s="144"/>
      <c r="H42" s="144"/>
      <c r="I42" s="144"/>
      <c r="J42" s="143"/>
      <c r="K42" s="144"/>
      <c r="L42" s="144"/>
      <c r="M42" s="144"/>
      <c r="N42" s="144"/>
      <c r="O42" s="144"/>
      <c r="P42" s="144"/>
      <c r="Q42" s="144"/>
      <c r="R42" s="144"/>
      <c r="S42" s="156"/>
      <c r="T42" s="124"/>
      <c r="U42" s="125"/>
      <c r="V42" s="125"/>
      <c r="W42" s="125"/>
      <c r="X42" s="125"/>
      <c r="Y42" s="125"/>
      <c r="Z42" s="125"/>
      <c r="AA42" s="125"/>
      <c r="AB42" s="126"/>
      <c r="AC42" s="157"/>
      <c r="AD42" s="158"/>
      <c r="AE42" s="158"/>
      <c r="AF42" s="158"/>
      <c r="AG42" s="158"/>
      <c r="AH42" s="158"/>
      <c r="AI42" s="158"/>
      <c r="AJ42" s="158"/>
      <c r="AK42" s="159"/>
      <c r="AL42" s="18"/>
      <c r="AM42" s="18"/>
      <c r="AN42" s="18"/>
      <c r="AO42" s="18"/>
      <c r="AP42" s="18"/>
      <c r="AQ42" s="143"/>
      <c r="AR42" s="144"/>
      <c r="AS42" s="144"/>
      <c r="AT42" s="144"/>
      <c r="AU42" s="144"/>
      <c r="AV42" s="144"/>
      <c r="AW42" s="144"/>
      <c r="AX42" s="144"/>
      <c r="AY42" s="143"/>
      <c r="AZ42" s="144"/>
      <c r="BA42" s="144"/>
      <c r="BB42" s="144"/>
      <c r="BC42" s="144"/>
      <c r="BD42" s="144"/>
      <c r="BE42" s="144"/>
      <c r="BF42" s="144"/>
      <c r="BG42" s="144"/>
      <c r="BH42" s="156"/>
      <c r="BI42" s="124"/>
      <c r="BJ42" s="125"/>
      <c r="BK42" s="125"/>
      <c r="BL42" s="125"/>
      <c r="BM42" s="125"/>
      <c r="BN42" s="125"/>
      <c r="BO42" s="125"/>
      <c r="BP42" s="125"/>
      <c r="BQ42" s="126"/>
      <c r="BR42" s="157"/>
      <c r="BS42" s="158"/>
      <c r="BT42" s="158"/>
      <c r="BU42" s="158"/>
      <c r="BV42" s="158"/>
      <c r="BW42" s="158"/>
      <c r="BX42" s="158"/>
      <c r="BY42" s="158"/>
      <c r="BZ42" s="159"/>
    </row>
    <row r="43" spans="1:78" s="13" customFormat="1" ht="9.6">
      <c r="A43" s="11"/>
      <c r="B43" s="141"/>
      <c r="C43" s="142"/>
      <c r="D43" s="142"/>
      <c r="E43" s="142"/>
      <c r="F43" s="142"/>
      <c r="G43" s="142"/>
      <c r="H43" s="142"/>
      <c r="I43" s="142"/>
      <c r="J43" s="141"/>
      <c r="K43" s="142"/>
      <c r="L43" s="142"/>
      <c r="M43" s="142"/>
      <c r="N43" s="142"/>
      <c r="O43" s="142"/>
      <c r="P43" s="142"/>
      <c r="Q43" s="142"/>
      <c r="R43" s="142"/>
      <c r="S43" s="155"/>
      <c r="T43" s="106"/>
      <c r="U43" s="122"/>
      <c r="V43" s="122"/>
      <c r="W43" s="122"/>
      <c r="X43" s="122"/>
      <c r="Y43" s="122"/>
      <c r="Z43" s="122"/>
      <c r="AA43" s="122"/>
      <c r="AB43" s="123"/>
      <c r="AC43" s="106"/>
      <c r="AD43" s="122"/>
      <c r="AE43" s="122"/>
      <c r="AF43" s="122"/>
      <c r="AG43" s="122"/>
      <c r="AH43" s="122"/>
      <c r="AI43" s="122"/>
      <c r="AJ43" s="122"/>
      <c r="AK43" s="123"/>
      <c r="AL43" s="18"/>
      <c r="AM43" s="18"/>
      <c r="AN43" s="18"/>
      <c r="AO43" s="18"/>
      <c r="AP43" s="18"/>
      <c r="AQ43" s="141"/>
      <c r="AR43" s="142"/>
      <c r="AS43" s="142"/>
      <c r="AT43" s="142"/>
      <c r="AU43" s="142"/>
      <c r="AV43" s="142"/>
      <c r="AW43" s="142"/>
      <c r="AX43" s="142"/>
      <c r="AY43" s="141"/>
      <c r="AZ43" s="142"/>
      <c r="BA43" s="142"/>
      <c r="BB43" s="142"/>
      <c r="BC43" s="142"/>
      <c r="BD43" s="142"/>
      <c r="BE43" s="142"/>
      <c r="BF43" s="142"/>
      <c r="BG43" s="142"/>
      <c r="BH43" s="155"/>
      <c r="BI43" s="106"/>
      <c r="BJ43" s="122"/>
      <c r="BK43" s="122"/>
      <c r="BL43" s="122"/>
      <c r="BM43" s="122"/>
      <c r="BN43" s="122"/>
      <c r="BO43" s="122"/>
      <c r="BP43" s="122"/>
      <c r="BQ43" s="123"/>
      <c r="BR43" s="106"/>
      <c r="BS43" s="122"/>
      <c r="BT43" s="122"/>
      <c r="BU43" s="122"/>
      <c r="BV43" s="122"/>
      <c r="BW43" s="122"/>
      <c r="BX43" s="122"/>
      <c r="BY43" s="122"/>
      <c r="BZ43" s="123"/>
    </row>
    <row r="44" spans="1:78" s="10" customFormat="1" ht="14.4">
      <c r="A44" s="5"/>
      <c r="B44" s="143"/>
      <c r="C44" s="144"/>
      <c r="D44" s="144"/>
      <c r="E44" s="144"/>
      <c r="F44" s="144"/>
      <c r="G44" s="144"/>
      <c r="H44" s="144"/>
      <c r="I44" s="144"/>
      <c r="J44" s="143"/>
      <c r="K44" s="144"/>
      <c r="L44" s="144"/>
      <c r="M44" s="144"/>
      <c r="N44" s="144"/>
      <c r="O44" s="144"/>
      <c r="P44" s="144"/>
      <c r="Q44" s="144"/>
      <c r="R44" s="144"/>
      <c r="S44" s="156"/>
      <c r="T44" s="124"/>
      <c r="U44" s="125"/>
      <c r="V44" s="125"/>
      <c r="W44" s="125"/>
      <c r="X44" s="125"/>
      <c r="Y44" s="125"/>
      <c r="Z44" s="125"/>
      <c r="AA44" s="125"/>
      <c r="AB44" s="126"/>
      <c r="AC44" s="157"/>
      <c r="AD44" s="158"/>
      <c r="AE44" s="158"/>
      <c r="AF44" s="158"/>
      <c r="AG44" s="158"/>
      <c r="AH44" s="158"/>
      <c r="AI44" s="158"/>
      <c r="AJ44" s="158"/>
      <c r="AK44" s="159"/>
      <c r="AL44" s="18"/>
      <c r="AM44" s="18"/>
      <c r="AN44" s="18"/>
      <c r="AO44" s="18"/>
      <c r="AP44" s="18"/>
      <c r="AQ44" s="143"/>
      <c r="AR44" s="144"/>
      <c r="AS44" s="144"/>
      <c r="AT44" s="144"/>
      <c r="AU44" s="144"/>
      <c r="AV44" s="144"/>
      <c r="AW44" s="144"/>
      <c r="AX44" s="144"/>
      <c r="AY44" s="143"/>
      <c r="AZ44" s="144"/>
      <c r="BA44" s="144"/>
      <c r="BB44" s="144"/>
      <c r="BC44" s="144"/>
      <c r="BD44" s="144"/>
      <c r="BE44" s="144"/>
      <c r="BF44" s="144"/>
      <c r="BG44" s="144"/>
      <c r="BH44" s="156"/>
      <c r="BI44" s="124"/>
      <c r="BJ44" s="125"/>
      <c r="BK44" s="125"/>
      <c r="BL44" s="125"/>
      <c r="BM44" s="125"/>
      <c r="BN44" s="125"/>
      <c r="BO44" s="125"/>
      <c r="BP44" s="125"/>
      <c r="BQ44" s="126"/>
      <c r="BR44" s="157"/>
      <c r="BS44" s="158"/>
      <c r="BT44" s="158"/>
      <c r="BU44" s="158"/>
      <c r="BV44" s="158"/>
      <c r="BW44" s="158"/>
      <c r="BX44" s="158"/>
      <c r="BY44" s="158"/>
      <c r="BZ44" s="159"/>
    </row>
    <row r="45" spans="1:78" s="13" customFormat="1" ht="9.6">
      <c r="A45" s="11"/>
      <c r="B45" s="141"/>
      <c r="C45" s="142"/>
      <c r="D45" s="142"/>
      <c r="E45" s="142"/>
      <c r="F45" s="142"/>
      <c r="G45" s="142"/>
      <c r="H45" s="142"/>
      <c r="I45" s="142"/>
      <c r="J45" s="141"/>
      <c r="K45" s="142"/>
      <c r="L45" s="142"/>
      <c r="M45" s="142"/>
      <c r="N45" s="142"/>
      <c r="O45" s="142"/>
      <c r="P45" s="142"/>
      <c r="Q45" s="142"/>
      <c r="R45" s="142"/>
      <c r="S45" s="155"/>
      <c r="T45" s="106"/>
      <c r="U45" s="122"/>
      <c r="V45" s="122"/>
      <c r="W45" s="122"/>
      <c r="X45" s="122"/>
      <c r="Y45" s="122"/>
      <c r="Z45" s="122"/>
      <c r="AA45" s="122"/>
      <c r="AB45" s="123"/>
      <c r="AC45" s="106"/>
      <c r="AD45" s="122"/>
      <c r="AE45" s="122"/>
      <c r="AF45" s="122"/>
      <c r="AG45" s="122"/>
      <c r="AH45" s="122"/>
      <c r="AI45" s="122"/>
      <c r="AJ45" s="122"/>
      <c r="AK45" s="123"/>
      <c r="AL45" s="18"/>
      <c r="AM45" s="18"/>
      <c r="AN45" s="18"/>
      <c r="AO45" s="18"/>
      <c r="AP45" s="18"/>
      <c r="AQ45" s="141"/>
      <c r="AR45" s="142"/>
      <c r="AS45" s="142"/>
      <c r="AT45" s="142"/>
      <c r="AU45" s="142"/>
      <c r="AV45" s="142"/>
      <c r="AW45" s="142"/>
      <c r="AX45" s="142"/>
      <c r="AY45" s="141"/>
      <c r="AZ45" s="142"/>
      <c r="BA45" s="142"/>
      <c r="BB45" s="142"/>
      <c r="BC45" s="142"/>
      <c r="BD45" s="142"/>
      <c r="BE45" s="142"/>
      <c r="BF45" s="142"/>
      <c r="BG45" s="142"/>
      <c r="BH45" s="155"/>
      <c r="BI45" s="106"/>
      <c r="BJ45" s="122"/>
      <c r="BK45" s="122"/>
      <c r="BL45" s="122"/>
      <c r="BM45" s="122"/>
      <c r="BN45" s="122"/>
      <c r="BO45" s="122"/>
      <c r="BP45" s="122"/>
      <c r="BQ45" s="123"/>
      <c r="BR45" s="106"/>
      <c r="BS45" s="122"/>
      <c r="BT45" s="122"/>
      <c r="BU45" s="122"/>
      <c r="BV45" s="122"/>
      <c r="BW45" s="122"/>
      <c r="BX45" s="122"/>
      <c r="BY45" s="122"/>
      <c r="BZ45" s="123"/>
    </row>
    <row r="46" spans="1:78" s="10" customFormat="1" ht="14.4">
      <c r="A46" s="5"/>
      <c r="B46" s="143"/>
      <c r="C46" s="144"/>
      <c r="D46" s="144"/>
      <c r="E46" s="144"/>
      <c r="F46" s="144"/>
      <c r="G46" s="144"/>
      <c r="H46" s="144"/>
      <c r="I46" s="144"/>
      <c r="J46" s="143"/>
      <c r="K46" s="144"/>
      <c r="L46" s="144"/>
      <c r="M46" s="144"/>
      <c r="N46" s="144"/>
      <c r="O46" s="144"/>
      <c r="P46" s="144"/>
      <c r="Q46" s="144"/>
      <c r="R46" s="144"/>
      <c r="S46" s="156"/>
      <c r="T46" s="124"/>
      <c r="U46" s="125"/>
      <c r="V46" s="125"/>
      <c r="W46" s="125"/>
      <c r="X46" s="125"/>
      <c r="Y46" s="125"/>
      <c r="Z46" s="125"/>
      <c r="AA46" s="125"/>
      <c r="AB46" s="126"/>
      <c r="AC46" s="157"/>
      <c r="AD46" s="158"/>
      <c r="AE46" s="158"/>
      <c r="AF46" s="158"/>
      <c r="AG46" s="158"/>
      <c r="AH46" s="158"/>
      <c r="AI46" s="158"/>
      <c r="AJ46" s="158"/>
      <c r="AK46" s="159"/>
      <c r="AL46" s="18"/>
      <c r="AM46" s="18"/>
      <c r="AN46" s="18"/>
      <c r="AO46" s="18"/>
      <c r="AP46" s="18"/>
      <c r="AQ46" s="143"/>
      <c r="AR46" s="144"/>
      <c r="AS46" s="144"/>
      <c r="AT46" s="144"/>
      <c r="AU46" s="144"/>
      <c r="AV46" s="144"/>
      <c r="AW46" s="144"/>
      <c r="AX46" s="144"/>
      <c r="AY46" s="143"/>
      <c r="AZ46" s="144"/>
      <c r="BA46" s="144"/>
      <c r="BB46" s="144"/>
      <c r="BC46" s="144"/>
      <c r="BD46" s="144"/>
      <c r="BE46" s="144"/>
      <c r="BF46" s="144"/>
      <c r="BG46" s="144"/>
      <c r="BH46" s="156"/>
      <c r="BI46" s="124"/>
      <c r="BJ46" s="125"/>
      <c r="BK46" s="125"/>
      <c r="BL46" s="125"/>
      <c r="BM46" s="125"/>
      <c r="BN46" s="125"/>
      <c r="BO46" s="125"/>
      <c r="BP46" s="125"/>
      <c r="BQ46" s="126"/>
      <c r="BR46" s="157"/>
      <c r="BS46" s="158"/>
      <c r="BT46" s="158"/>
      <c r="BU46" s="158"/>
      <c r="BV46" s="158"/>
      <c r="BW46" s="158"/>
      <c r="BX46" s="158"/>
      <c r="BY46" s="158"/>
      <c r="BZ46" s="159"/>
    </row>
    <row r="47" spans="1:78" s="13" customFormat="1" ht="9.6">
      <c r="A47" s="11"/>
      <c r="B47" s="141"/>
      <c r="C47" s="142"/>
      <c r="D47" s="142"/>
      <c r="E47" s="142"/>
      <c r="F47" s="142"/>
      <c r="G47" s="142"/>
      <c r="H47" s="142"/>
      <c r="I47" s="142"/>
      <c r="J47" s="141"/>
      <c r="K47" s="142"/>
      <c r="L47" s="142"/>
      <c r="M47" s="142"/>
      <c r="N47" s="142"/>
      <c r="O47" s="142"/>
      <c r="P47" s="142"/>
      <c r="Q47" s="142"/>
      <c r="R47" s="142"/>
      <c r="S47" s="155"/>
      <c r="T47" s="106"/>
      <c r="U47" s="122"/>
      <c r="V47" s="122"/>
      <c r="W47" s="122"/>
      <c r="X47" s="122"/>
      <c r="Y47" s="122"/>
      <c r="Z47" s="122"/>
      <c r="AA47" s="122"/>
      <c r="AB47" s="123"/>
      <c r="AC47" s="106"/>
      <c r="AD47" s="122"/>
      <c r="AE47" s="122"/>
      <c r="AF47" s="122"/>
      <c r="AG47" s="122"/>
      <c r="AH47" s="122"/>
      <c r="AI47" s="122"/>
      <c r="AJ47" s="122"/>
      <c r="AK47" s="123"/>
      <c r="AL47" s="18"/>
      <c r="AM47" s="18"/>
      <c r="AN47" s="18"/>
      <c r="AO47" s="18"/>
      <c r="AP47" s="18"/>
      <c r="AQ47" s="141"/>
      <c r="AR47" s="142"/>
      <c r="AS47" s="142"/>
      <c r="AT47" s="142"/>
      <c r="AU47" s="142"/>
      <c r="AV47" s="142"/>
      <c r="AW47" s="142"/>
      <c r="AX47" s="142"/>
      <c r="AY47" s="141"/>
      <c r="AZ47" s="142"/>
      <c r="BA47" s="142"/>
      <c r="BB47" s="142"/>
      <c r="BC47" s="142"/>
      <c r="BD47" s="142"/>
      <c r="BE47" s="142"/>
      <c r="BF47" s="142"/>
      <c r="BG47" s="142"/>
      <c r="BH47" s="155"/>
      <c r="BI47" s="106"/>
      <c r="BJ47" s="122"/>
      <c r="BK47" s="122"/>
      <c r="BL47" s="122"/>
      <c r="BM47" s="122"/>
      <c r="BN47" s="122"/>
      <c r="BO47" s="122"/>
      <c r="BP47" s="122"/>
      <c r="BQ47" s="123"/>
      <c r="BR47" s="106"/>
      <c r="BS47" s="122"/>
      <c r="BT47" s="122"/>
      <c r="BU47" s="122"/>
      <c r="BV47" s="122"/>
      <c r="BW47" s="122"/>
      <c r="BX47" s="122"/>
      <c r="BY47" s="122"/>
      <c r="BZ47" s="123"/>
    </row>
    <row r="48" spans="1:78" s="10" customFormat="1" ht="14.4">
      <c r="A48" s="5"/>
      <c r="B48" s="143"/>
      <c r="C48" s="144"/>
      <c r="D48" s="144"/>
      <c r="E48" s="144"/>
      <c r="F48" s="144"/>
      <c r="G48" s="144"/>
      <c r="H48" s="144"/>
      <c r="I48" s="144"/>
      <c r="J48" s="143"/>
      <c r="K48" s="144"/>
      <c r="L48" s="144"/>
      <c r="M48" s="144"/>
      <c r="N48" s="144"/>
      <c r="O48" s="144"/>
      <c r="P48" s="144"/>
      <c r="Q48" s="144"/>
      <c r="R48" s="144"/>
      <c r="S48" s="156"/>
      <c r="T48" s="124"/>
      <c r="U48" s="125"/>
      <c r="V48" s="125"/>
      <c r="W48" s="125"/>
      <c r="X48" s="125"/>
      <c r="Y48" s="125"/>
      <c r="Z48" s="125"/>
      <c r="AA48" s="125"/>
      <c r="AB48" s="126"/>
      <c r="AC48" s="157"/>
      <c r="AD48" s="158"/>
      <c r="AE48" s="158"/>
      <c r="AF48" s="158"/>
      <c r="AG48" s="158"/>
      <c r="AH48" s="158"/>
      <c r="AI48" s="158"/>
      <c r="AJ48" s="158"/>
      <c r="AK48" s="159"/>
      <c r="AL48" s="18"/>
      <c r="AM48" s="18"/>
      <c r="AN48" s="18"/>
      <c r="AO48" s="18"/>
      <c r="AP48" s="18"/>
      <c r="AQ48" s="143"/>
      <c r="AR48" s="144"/>
      <c r="AS48" s="144"/>
      <c r="AT48" s="144"/>
      <c r="AU48" s="144"/>
      <c r="AV48" s="144"/>
      <c r="AW48" s="144"/>
      <c r="AX48" s="144"/>
      <c r="AY48" s="143"/>
      <c r="AZ48" s="144"/>
      <c r="BA48" s="144"/>
      <c r="BB48" s="144"/>
      <c r="BC48" s="144"/>
      <c r="BD48" s="144"/>
      <c r="BE48" s="144"/>
      <c r="BF48" s="144"/>
      <c r="BG48" s="144"/>
      <c r="BH48" s="156"/>
      <c r="BI48" s="124"/>
      <c r="BJ48" s="125"/>
      <c r="BK48" s="125"/>
      <c r="BL48" s="125"/>
      <c r="BM48" s="125"/>
      <c r="BN48" s="125"/>
      <c r="BO48" s="125"/>
      <c r="BP48" s="125"/>
      <c r="BQ48" s="126"/>
      <c r="BR48" s="157"/>
      <c r="BS48" s="158"/>
      <c r="BT48" s="158"/>
      <c r="BU48" s="158"/>
      <c r="BV48" s="158"/>
      <c r="BW48" s="158"/>
      <c r="BX48" s="158"/>
      <c r="BY48" s="158"/>
      <c r="BZ48" s="159"/>
    </row>
    <row r="49" spans="1:78" s="13" customFormat="1" ht="33" customHeight="1">
      <c r="A49" s="25"/>
      <c r="B49" s="188" t="s">
        <v>0</v>
      </c>
      <c r="C49" s="189"/>
      <c r="D49" s="189"/>
      <c r="E49" s="190" t="str">
        <f>VLOOKUP('hou-data'!$G$12+1,'hou-data'!$A$20:$K$39,11,1)&amp;""</f>
        <v>摘要2</v>
      </c>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1"/>
      <c r="AL49" s="18"/>
      <c r="AM49" s="18"/>
      <c r="AN49" s="18"/>
      <c r="AO49" s="18"/>
      <c r="AP49" s="18"/>
      <c r="AQ49" s="188" t="s">
        <v>0</v>
      </c>
      <c r="AR49" s="189"/>
      <c r="AS49" s="189"/>
      <c r="AT49" s="190" t="str">
        <f>VLOOKUP('hou-data'!$G$12+3,'hou-data'!$A$20:$K$39,11,1)&amp;""</f>
        <v>摘要4</v>
      </c>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1"/>
    </row>
    <row r="50" spans="1:78" ht="19.2" customHeight="1">
      <c r="A50" s="12"/>
      <c r="B50" s="160" t="s">
        <v>18</v>
      </c>
      <c r="C50" s="161"/>
      <c r="D50" s="162"/>
      <c r="E50" s="169" t="s">
        <v>13</v>
      </c>
      <c r="F50" s="170"/>
      <c r="G50" s="170"/>
      <c r="H50" s="170"/>
      <c r="I50" s="119" t="str">
        <f>+'hou-data'!$C$10</f>
        <v>東京都千代田区御助町1-2-3御助ビル4階</v>
      </c>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Q50" s="192" t="s">
        <v>18</v>
      </c>
      <c r="AR50" s="193"/>
      <c r="AS50" s="194"/>
      <c r="AT50" s="201" t="s">
        <v>13</v>
      </c>
      <c r="AU50" s="202"/>
      <c r="AV50" s="202"/>
      <c r="AW50" s="202"/>
      <c r="AX50" s="119" t="str">
        <f>+'hou-data'!$C$10</f>
        <v>東京都千代田区御助町1-2-3御助ビル4階</v>
      </c>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1"/>
    </row>
    <row r="51" spans="1:78" s="14" customFormat="1" ht="10.8" customHeight="1">
      <c r="A51" s="13"/>
      <c r="B51" s="163"/>
      <c r="C51" s="164"/>
      <c r="D51" s="165"/>
      <c r="E51" s="160" t="s">
        <v>78</v>
      </c>
      <c r="F51" s="161"/>
      <c r="G51" s="161"/>
      <c r="H51" s="162"/>
      <c r="I51" s="171" t="str">
        <f>+'hou-data'!$C$11</f>
        <v>株式会社ＲＥＳＣＵＥ ＲＡＮＧＥＲＳ</v>
      </c>
      <c r="J51" s="172"/>
      <c r="K51" s="172"/>
      <c r="L51" s="172"/>
      <c r="M51" s="172"/>
      <c r="N51" s="172"/>
      <c r="O51" s="172"/>
      <c r="P51" s="172"/>
      <c r="Q51" s="172"/>
      <c r="R51" s="172"/>
      <c r="S51" s="172"/>
      <c r="T51" s="172"/>
      <c r="U51" s="172"/>
      <c r="V51" s="172"/>
      <c r="W51" s="172"/>
      <c r="X51" s="173"/>
      <c r="Y51" s="133" t="s">
        <v>15</v>
      </c>
      <c r="Z51" s="133"/>
      <c r="AA51" s="133"/>
      <c r="AB51" s="133"/>
      <c r="AC51" s="133"/>
      <c r="AD51" s="133"/>
      <c r="AE51" s="133"/>
      <c r="AF51" s="133"/>
      <c r="AG51" s="133"/>
      <c r="AH51" s="133"/>
      <c r="AI51" s="133"/>
      <c r="AJ51" s="133"/>
      <c r="AK51" s="133"/>
      <c r="AL51" s="18"/>
      <c r="AM51" s="18"/>
      <c r="AN51" s="18"/>
      <c r="AO51" s="18"/>
      <c r="AP51" s="18"/>
      <c r="AQ51" s="198"/>
      <c r="AR51" s="199"/>
      <c r="AS51" s="200"/>
      <c r="AT51" s="192" t="s">
        <v>17</v>
      </c>
      <c r="AU51" s="193"/>
      <c r="AV51" s="193"/>
      <c r="AW51" s="194"/>
      <c r="AX51" s="205" t="str">
        <f>+'hou-data'!$C$11</f>
        <v>株式会社ＲＥＳＣＵＥ ＲＡＮＧＥＲＳ</v>
      </c>
      <c r="AY51" s="206"/>
      <c r="AZ51" s="206"/>
      <c r="BA51" s="206"/>
      <c r="BB51" s="206"/>
      <c r="BC51" s="206"/>
      <c r="BD51" s="206"/>
      <c r="BE51" s="206"/>
      <c r="BF51" s="206"/>
      <c r="BG51" s="206"/>
      <c r="BH51" s="206"/>
      <c r="BI51" s="206"/>
      <c r="BJ51" s="206"/>
      <c r="BK51" s="206"/>
      <c r="BL51" s="206"/>
      <c r="BM51" s="207"/>
      <c r="BN51" s="133" t="s">
        <v>15</v>
      </c>
      <c r="BO51" s="133"/>
      <c r="BP51" s="133"/>
      <c r="BQ51" s="133"/>
      <c r="BR51" s="133"/>
      <c r="BS51" s="133"/>
      <c r="BT51" s="133"/>
      <c r="BU51" s="133"/>
      <c r="BV51" s="133"/>
      <c r="BW51" s="133"/>
      <c r="BX51" s="133"/>
      <c r="BY51" s="133"/>
      <c r="BZ51" s="133"/>
    </row>
    <row r="52" spans="1:78">
      <c r="A52" s="13"/>
      <c r="B52" s="163"/>
      <c r="C52" s="164"/>
      <c r="D52" s="165"/>
      <c r="E52" s="163"/>
      <c r="F52" s="164"/>
      <c r="G52" s="164"/>
      <c r="H52" s="165"/>
      <c r="I52" s="174"/>
      <c r="J52" s="175"/>
      <c r="K52" s="175"/>
      <c r="L52" s="175"/>
      <c r="M52" s="175"/>
      <c r="N52" s="175"/>
      <c r="O52" s="175"/>
      <c r="P52" s="175"/>
      <c r="Q52" s="175"/>
      <c r="R52" s="175"/>
      <c r="S52" s="175"/>
      <c r="T52" s="175"/>
      <c r="U52" s="175"/>
      <c r="V52" s="175"/>
      <c r="W52" s="175"/>
      <c r="X52" s="176"/>
      <c r="Y52" s="203" t="str">
        <f>IF($AK$52="","",IF('hou-data'!$C$13="","",IF('hou-data'!$C$13&lt;1000000000000,"",LEFT((RIGHT('hou-data'!$C$13+10000000000000,13)),1))))</f>
        <v/>
      </c>
      <c r="Z52" s="184" t="str">
        <f>IF($AK$24="","",IF('hou-data'!$C$13="","",LEFT((RIGHT('hou-data'!$C$13+10000000000000,12)),1)))</f>
        <v/>
      </c>
      <c r="AA52" s="182" t="str">
        <f>IF($AK$52="","",IF('hou-data'!$C$13="","",LEFT((RIGHT('hou-data'!$C$13+10000000000000,11)),1)))</f>
        <v/>
      </c>
      <c r="AB52" s="182" t="str">
        <f>IF($AK$52="","",IF('hou-data'!$C$13="","",LEFT((RIGHT('hou-data'!$C$13+10000000000000,10)),1)))</f>
        <v/>
      </c>
      <c r="AC52" s="186" t="str">
        <f>IF($AK$52="","",IF('hou-data'!$C$13="","",LEFT((RIGHT('hou-data'!$C$13+10000000000000,9)),1)))</f>
        <v/>
      </c>
      <c r="AD52" s="184" t="str">
        <f>IF($AK$52="","",IF('hou-data'!$C$13="","",LEFT((RIGHT('hou-data'!$C$13+10000000000000,8)),1)))</f>
        <v/>
      </c>
      <c r="AE52" s="182" t="str">
        <f>IF($AK$52="","",IF('hou-data'!$C$13="","",LEFT((RIGHT('hou-data'!$C$13+10000000000000,7)),1)))</f>
        <v/>
      </c>
      <c r="AF52" s="182" t="str">
        <f>IF($AK$52="","",IF('hou-data'!$C$13="","",LEFT((RIGHT('hou-data'!$C$13+10000000000000,6)),1)))</f>
        <v/>
      </c>
      <c r="AG52" s="180" t="str">
        <f>IF($AK$52="","",IF('hou-data'!$C$13="","",LEFT((RIGHT('hou-data'!$C$13+10000000000000,5)),1)))</f>
        <v/>
      </c>
      <c r="AH52" s="184" t="str">
        <f>IF($AK$52="","",IF('hou-data'!$C$13="","",LEFT((RIGHT('hou-data'!$C$13+10000000000000,4)),1)))</f>
        <v/>
      </c>
      <c r="AI52" s="182" t="str">
        <f>IF($AK$52="","",IF('hou-data'!$C$13="","",LEFT((RIGHT('hou-data'!$C$13+10000000000000,3)),1)))</f>
        <v/>
      </c>
      <c r="AJ52" s="182" t="str">
        <f>IF($AK$52="","",IF('hou-data'!$C$13="","",LEFT((RIGHT('hou-data'!$C$13+10000000000000,2)),1)))</f>
        <v/>
      </c>
      <c r="AK52" s="214" t="str">
        <f>IF('hou-data'!$G$15="印字しない","",IF('hou-data'!$C$13="","",LEFT((RIGHT('hou-data'!$C$13+10000000000000,1)),1)))</f>
        <v/>
      </c>
      <c r="AQ52" s="198"/>
      <c r="AR52" s="199"/>
      <c r="AS52" s="200"/>
      <c r="AT52" s="198"/>
      <c r="AU52" s="199"/>
      <c r="AV52" s="199"/>
      <c r="AW52" s="200"/>
      <c r="AX52" s="208"/>
      <c r="AY52" s="209"/>
      <c r="AZ52" s="209"/>
      <c r="BA52" s="209"/>
      <c r="BB52" s="209"/>
      <c r="BC52" s="209"/>
      <c r="BD52" s="209"/>
      <c r="BE52" s="209"/>
      <c r="BF52" s="209"/>
      <c r="BG52" s="209"/>
      <c r="BH52" s="209"/>
      <c r="BI52" s="209"/>
      <c r="BJ52" s="209"/>
      <c r="BK52" s="209"/>
      <c r="BL52" s="209"/>
      <c r="BM52" s="210"/>
      <c r="BN52" s="203" t="str">
        <f>IF($BZ$52="","",IF('hou-data'!$C$13="","",IF('hou-data'!$C$13&lt;1000000000000,"",LEFT((RIGHT('hou-data'!$C$13+10000000000000,13)),1))))</f>
        <v/>
      </c>
      <c r="BO52" s="184" t="str">
        <f>IF($BZ$52="","",IF('hou-data'!$C$13="","",LEFT((RIGHT('hou-data'!$C$13+10000000000000,12)),1)))</f>
        <v/>
      </c>
      <c r="BP52" s="182" t="str">
        <f>IF($BZ$52="","",IF('hou-data'!$C$13="","",LEFT((RIGHT('hou-data'!$C$13+10000000000000,11)),1)))</f>
        <v/>
      </c>
      <c r="BQ52" s="182" t="str">
        <f>IF($BZ$52="","",IF('hou-data'!$C$13="","",LEFT((RIGHT('hou-data'!$C$13+10000000000000,10)),1)))</f>
        <v/>
      </c>
      <c r="BR52" s="186" t="str">
        <f>IF($BZ$52="","",IF('hou-data'!$C$13="","",LEFT((RIGHT('hou-data'!$C$13+10000000000000,9)),1)))</f>
        <v/>
      </c>
      <c r="BS52" s="184" t="str">
        <f>IF($BZ$52="","",IF('hou-data'!$C$13="","",LEFT((RIGHT('hou-data'!$C$13+10000000000000,8)),1)))</f>
        <v/>
      </c>
      <c r="BT52" s="182" t="str">
        <f>IF($BZ$52="","",IF('hou-data'!$C$13="","",LEFT((RIGHT('hou-data'!$C$13+10000000000000,7)),1)))</f>
        <v/>
      </c>
      <c r="BU52" s="182" t="str">
        <f>IF($BZ$24="","",IF('hou-data'!$C$13="","",LEFT((RIGHT('hou-data'!$C$13+10000000000000,6)),1)))</f>
        <v/>
      </c>
      <c r="BV52" s="180" t="str">
        <f>IF($BZ$52="","",IF('hou-data'!$C$13="","",LEFT((RIGHT('hou-data'!$C$13+10000000000000,5)),1)))</f>
        <v/>
      </c>
      <c r="BW52" s="184" t="str">
        <f>IF($BZ$52="","",IF('hou-data'!$C$13="","",LEFT((RIGHT('hou-data'!$C$13+10000000000000,4)),1)))</f>
        <v/>
      </c>
      <c r="BX52" s="182" t="str">
        <f>IF($BZ$52="","",IF('hou-data'!$C$13="","",LEFT((RIGHT('hou-data'!$C$13+10000000000000,3)),1)))</f>
        <v/>
      </c>
      <c r="BY52" s="182" t="str">
        <f>IF($BZ$52="","",IF('hou-data'!$C$13="","",LEFT((RIGHT('hou-data'!$C$13+10000000000000,2)),1)))</f>
        <v/>
      </c>
      <c r="BZ52" s="214" t="str">
        <f>IF('hou-data'!$G$15="印字しない","",IF('hou-data'!$C$13="","",LEFT((RIGHT('hou-data'!$C$13+10000000000000,1)),1)))</f>
        <v/>
      </c>
    </row>
    <row r="53" spans="1:78">
      <c r="A53" s="13"/>
      <c r="B53" s="166"/>
      <c r="C53" s="167"/>
      <c r="D53" s="168"/>
      <c r="E53" s="166"/>
      <c r="F53" s="167"/>
      <c r="G53" s="167"/>
      <c r="H53" s="168"/>
      <c r="I53" s="26"/>
      <c r="J53" s="27"/>
      <c r="K53" s="27"/>
      <c r="L53" s="28"/>
      <c r="M53" s="28"/>
      <c r="N53" s="29"/>
      <c r="O53" s="29"/>
      <c r="P53" s="28"/>
      <c r="Q53" s="28"/>
      <c r="R53" s="30" t="s">
        <v>12</v>
      </c>
      <c r="S53" s="28" t="str">
        <f>+'hou-data'!$C$12</f>
        <v>03-1234-5678</v>
      </c>
      <c r="T53" s="29"/>
      <c r="U53" s="29"/>
      <c r="V53" s="29"/>
      <c r="W53" s="29"/>
      <c r="X53" s="31"/>
      <c r="Y53" s="204"/>
      <c r="Z53" s="185"/>
      <c r="AA53" s="183"/>
      <c r="AB53" s="183"/>
      <c r="AC53" s="187"/>
      <c r="AD53" s="185"/>
      <c r="AE53" s="183"/>
      <c r="AF53" s="183"/>
      <c r="AG53" s="181"/>
      <c r="AH53" s="185"/>
      <c r="AI53" s="183"/>
      <c r="AJ53" s="183"/>
      <c r="AK53" s="215"/>
      <c r="AQ53" s="195"/>
      <c r="AR53" s="196"/>
      <c r="AS53" s="197"/>
      <c r="AT53" s="195"/>
      <c r="AU53" s="196"/>
      <c r="AV53" s="196"/>
      <c r="AW53" s="197"/>
      <c r="AX53" s="55"/>
      <c r="AY53" s="56"/>
      <c r="AZ53" s="56"/>
      <c r="BA53" s="57"/>
      <c r="BB53" s="57"/>
      <c r="BC53" s="58"/>
      <c r="BD53" s="58"/>
      <c r="BE53" s="57"/>
      <c r="BF53" s="57"/>
      <c r="BG53" s="59" t="s">
        <v>12</v>
      </c>
      <c r="BH53" s="57" t="str">
        <f>+'hou-data'!$C$12</f>
        <v>03-1234-5678</v>
      </c>
      <c r="BI53" s="58"/>
      <c r="BJ53" s="58"/>
      <c r="BK53" s="58"/>
      <c r="BL53" s="58"/>
      <c r="BM53" s="60"/>
      <c r="BN53" s="204"/>
      <c r="BO53" s="185"/>
      <c r="BP53" s="183"/>
      <c r="BQ53" s="183"/>
      <c r="BR53" s="187"/>
      <c r="BS53" s="185"/>
      <c r="BT53" s="183"/>
      <c r="BU53" s="183"/>
      <c r="BV53" s="181"/>
      <c r="BW53" s="185"/>
      <c r="BX53" s="183"/>
      <c r="BY53" s="183"/>
      <c r="BZ53" s="215"/>
    </row>
    <row r="54" spans="1:78" s="14" customFormat="1" ht="5.4">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row>
    <row r="55" spans="1:78" ht="12" customHeight="1">
      <c r="B55" s="130" t="s">
        <v>61</v>
      </c>
      <c r="C55" s="131"/>
      <c r="D55" s="131"/>
      <c r="E55" s="131"/>
      <c r="F55" s="131"/>
      <c r="G55" s="131"/>
      <c r="H55" s="131"/>
      <c r="I55" s="132"/>
      <c r="J55" s="127" t="str">
        <f>IF('hou-data'!$G$15="印字しない","",IF('hou-data'!$C$14="","",+'hou-data'!$C$14))</f>
        <v/>
      </c>
      <c r="K55" s="128"/>
      <c r="L55" s="128"/>
      <c r="M55" s="128"/>
      <c r="N55" s="128"/>
      <c r="O55" s="128"/>
      <c r="P55" s="129"/>
      <c r="Q55" s="130" t="s">
        <v>60</v>
      </c>
      <c r="R55" s="131"/>
      <c r="S55" s="131"/>
      <c r="T55" s="131"/>
      <c r="U55" s="131"/>
      <c r="V55" s="131"/>
      <c r="W55" s="131"/>
      <c r="X55" s="132"/>
      <c r="Y55" s="115" t="str">
        <f>IF('hou-data'!$G$15="印字しない","",IF('hou-data'!$C$15="","",+'hou-data'!$C$15))</f>
        <v/>
      </c>
      <c r="Z55" s="116"/>
      <c r="AA55" s="116"/>
      <c r="AB55" s="116"/>
      <c r="AC55" s="116"/>
      <c r="AD55" s="116"/>
      <c r="AE55" s="116"/>
      <c r="AF55" s="116"/>
      <c r="AG55" s="116"/>
      <c r="AH55" s="116"/>
      <c r="AI55" s="116"/>
      <c r="AJ55" s="116"/>
      <c r="AK55" s="117"/>
      <c r="AQ55" s="130" t="s">
        <v>61</v>
      </c>
      <c r="AR55" s="131"/>
      <c r="AS55" s="131"/>
      <c r="AT55" s="131"/>
      <c r="AU55" s="131"/>
      <c r="AV55" s="131"/>
      <c r="AW55" s="131"/>
      <c r="AX55" s="132"/>
      <c r="AY55" s="127" t="str">
        <f>IF('hou-data'!$G$15="印字しない","",IF('hou-data'!$C$14="","",+'hou-data'!$C$14))</f>
        <v/>
      </c>
      <c r="AZ55" s="128"/>
      <c r="BA55" s="128"/>
      <c r="BB55" s="128"/>
      <c r="BC55" s="128"/>
      <c r="BD55" s="128"/>
      <c r="BE55" s="129"/>
      <c r="BF55" s="130" t="s">
        <v>60</v>
      </c>
      <c r="BG55" s="131"/>
      <c r="BH55" s="131"/>
      <c r="BI55" s="131"/>
      <c r="BJ55" s="131"/>
      <c r="BK55" s="131"/>
      <c r="BL55" s="131"/>
      <c r="BM55" s="132"/>
      <c r="BN55" s="115" t="str">
        <f>IF('hou-data'!$G$15="印字しない","",IF('hou-data'!$C$15="","",+'hou-data'!$C$15))</f>
        <v/>
      </c>
      <c r="BO55" s="116"/>
      <c r="BP55" s="116"/>
      <c r="BQ55" s="116"/>
      <c r="BR55" s="116"/>
      <c r="BS55" s="116"/>
      <c r="BT55" s="116"/>
      <c r="BU55" s="116"/>
      <c r="BV55" s="116"/>
      <c r="BW55" s="116"/>
      <c r="BX55" s="116"/>
      <c r="BY55" s="116"/>
      <c r="BZ55" s="117"/>
    </row>
    <row r="56" spans="1:78">
      <c r="AJ56" s="118" t="s">
        <v>34</v>
      </c>
      <c r="AK56" s="118"/>
      <c r="AQ56" s="4"/>
      <c r="AR56" s="4"/>
      <c r="AS56" s="4"/>
      <c r="AT56" s="4"/>
      <c r="AU56" s="4"/>
      <c r="AV56" s="4"/>
      <c r="AW56" s="4"/>
      <c r="AX56" s="4"/>
      <c r="AY56" s="4"/>
      <c r="AZ56" s="4"/>
      <c r="BA56" s="4"/>
      <c r="BB56" s="4"/>
      <c r="BC56" s="4"/>
      <c r="BD56" s="4"/>
      <c r="BE56" s="4"/>
      <c r="BF56" s="4"/>
      <c r="BG56" s="4"/>
      <c r="BH56" s="4"/>
      <c r="BI56" s="4"/>
      <c r="BJ56" s="4"/>
      <c r="BK56" s="4"/>
      <c r="BL56" s="4"/>
      <c r="BM56" s="4"/>
      <c r="BY56" s="118" t="s">
        <v>34</v>
      </c>
      <c r="BZ56" s="118"/>
    </row>
  </sheetData>
  <sheetProtection password="CC71" sheet="1" objects="1" scenarios="1"/>
  <protectedRanges>
    <protectedRange sqref="B11:AK20 AQ11:BZ20 B39:AK48 AQ39:BZ48" name="範囲1"/>
  </protectedRanges>
  <mergeCells count="284">
    <mergeCell ref="AX4:AZ4"/>
    <mergeCell ref="AX32:AZ32"/>
    <mergeCell ref="BU52:BU53"/>
    <mergeCell ref="BV52:BV53"/>
    <mergeCell ref="BW52:BW53"/>
    <mergeCell ref="AQ45:AX46"/>
    <mergeCell ref="AY45:BH46"/>
    <mergeCell ref="BJ45:BQ45"/>
    <mergeCell ref="BS45:BZ45"/>
    <mergeCell ref="BI46:BQ46"/>
    <mergeCell ref="BR46:BZ46"/>
    <mergeCell ref="BR42:BZ42"/>
    <mergeCell ref="AQ43:AX44"/>
    <mergeCell ref="AY43:BH44"/>
    <mergeCell ref="BJ43:BQ43"/>
    <mergeCell ref="BS43:BZ43"/>
    <mergeCell ref="BI44:BQ44"/>
    <mergeCell ref="BR44:BZ44"/>
    <mergeCell ref="AY39:BH40"/>
    <mergeCell ref="BJ39:BQ39"/>
    <mergeCell ref="BJ41:BQ41"/>
    <mergeCell ref="BS41:BZ41"/>
    <mergeCell ref="BI42:BQ42"/>
    <mergeCell ref="BX24:BX25"/>
    <mergeCell ref="AJ56:AK56"/>
    <mergeCell ref="AQ47:AX48"/>
    <mergeCell ref="AY47:BH48"/>
    <mergeCell ref="BJ47:BQ47"/>
    <mergeCell ref="BS47:BZ47"/>
    <mergeCell ref="BI48:BQ48"/>
    <mergeCell ref="BY56:BZ56"/>
    <mergeCell ref="BR48:BZ48"/>
    <mergeCell ref="AQ50:AS53"/>
    <mergeCell ref="AT50:AW50"/>
    <mergeCell ref="AT51:AW53"/>
    <mergeCell ref="AX51:BM52"/>
    <mergeCell ref="BN51:BZ51"/>
    <mergeCell ref="BN52:BN53"/>
    <mergeCell ref="BO52:BO53"/>
    <mergeCell ref="BP52:BP53"/>
    <mergeCell ref="BQ52:BQ53"/>
    <mergeCell ref="BR52:BR53"/>
    <mergeCell ref="BT52:BT53"/>
    <mergeCell ref="BX52:BX53"/>
    <mergeCell ref="BY52:BY53"/>
    <mergeCell ref="BZ52:BZ53"/>
    <mergeCell ref="AQ55:AX55"/>
    <mergeCell ref="BS52:BS53"/>
    <mergeCell ref="BY24:BY25"/>
    <mergeCell ref="BZ24:BZ25"/>
    <mergeCell ref="BP24:BP25"/>
    <mergeCell ref="BQ24:BQ25"/>
    <mergeCell ref="BR38:BZ38"/>
    <mergeCell ref="BT24:BT25"/>
    <mergeCell ref="BU24:BU25"/>
    <mergeCell ref="BV24:BV25"/>
    <mergeCell ref="BW24:BW25"/>
    <mergeCell ref="BS24:BS25"/>
    <mergeCell ref="AQ19:AX20"/>
    <mergeCell ref="AY19:BH20"/>
    <mergeCell ref="BJ19:BQ19"/>
    <mergeCell ref="BS19:BZ19"/>
    <mergeCell ref="BI20:BQ20"/>
    <mergeCell ref="BR20:BZ20"/>
    <mergeCell ref="AQ17:AX18"/>
    <mergeCell ref="AY17:BH18"/>
    <mergeCell ref="BJ17:BQ17"/>
    <mergeCell ref="BS17:BZ17"/>
    <mergeCell ref="BI18:BQ18"/>
    <mergeCell ref="BR18:BZ18"/>
    <mergeCell ref="BS15:BZ15"/>
    <mergeCell ref="BI16:BQ16"/>
    <mergeCell ref="BR16:BZ16"/>
    <mergeCell ref="BR12:BZ12"/>
    <mergeCell ref="AQ13:AX14"/>
    <mergeCell ref="AY13:BH14"/>
    <mergeCell ref="BJ13:BQ13"/>
    <mergeCell ref="BS13:BZ13"/>
    <mergeCell ref="BI14:BQ14"/>
    <mergeCell ref="BR14:BZ14"/>
    <mergeCell ref="Q55:X55"/>
    <mergeCell ref="AB52:AB53"/>
    <mergeCell ref="AC52:AC53"/>
    <mergeCell ref="AG52:AG53"/>
    <mergeCell ref="AD52:AD53"/>
    <mergeCell ref="AH52:AH53"/>
    <mergeCell ref="I51:X52"/>
    <mergeCell ref="Y51:AK51"/>
    <mergeCell ref="Y52:Y53"/>
    <mergeCell ref="Z52:Z53"/>
    <mergeCell ref="AA52:AA53"/>
    <mergeCell ref="AE52:AE53"/>
    <mergeCell ref="AF52:AF53"/>
    <mergeCell ref="B55:I55"/>
    <mergeCell ref="J55:P55"/>
    <mergeCell ref="Y55:AK55"/>
    <mergeCell ref="AD45:AK45"/>
    <mergeCell ref="T46:AB46"/>
    <mergeCell ref="AC46:AK46"/>
    <mergeCell ref="AI52:AI53"/>
    <mergeCell ref="AJ52:AJ53"/>
    <mergeCell ref="AK52:AK53"/>
    <mergeCell ref="B49:D49"/>
    <mergeCell ref="E49:AK49"/>
    <mergeCell ref="B50:D53"/>
    <mergeCell ref="E50:H50"/>
    <mergeCell ref="B19:I20"/>
    <mergeCell ref="J19:S20"/>
    <mergeCell ref="U19:AB19"/>
    <mergeCell ref="AD19:AK19"/>
    <mergeCell ref="T20:AB20"/>
    <mergeCell ref="AC20:AK20"/>
    <mergeCell ref="J36:S36"/>
    <mergeCell ref="T36:AB36"/>
    <mergeCell ref="B17:I18"/>
    <mergeCell ref="J17:S18"/>
    <mergeCell ref="U17:AB17"/>
    <mergeCell ref="AD17:AK17"/>
    <mergeCell ref="T18:AB18"/>
    <mergeCell ref="AC18:AK18"/>
    <mergeCell ref="AA24:AA25"/>
    <mergeCell ref="Y24:Y25"/>
    <mergeCell ref="B33:D35"/>
    <mergeCell ref="Y34:AK34"/>
    <mergeCell ref="E34:H35"/>
    <mergeCell ref="I32:K32"/>
    <mergeCell ref="E33:H33"/>
    <mergeCell ref="B27:I27"/>
    <mergeCell ref="J27:P27"/>
    <mergeCell ref="Q27:X27"/>
    <mergeCell ref="U15:AB15"/>
    <mergeCell ref="AD15:AK15"/>
    <mergeCell ref="T16:AB16"/>
    <mergeCell ref="AC16:AK16"/>
    <mergeCell ref="B13:I14"/>
    <mergeCell ref="J13:S14"/>
    <mergeCell ref="U13:AB13"/>
    <mergeCell ref="AD13:AK13"/>
    <mergeCell ref="T14:AB14"/>
    <mergeCell ref="AC14:AK14"/>
    <mergeCell ref="U11:AB11"/>
    <mergeCell ref="T12:AB12"/>
    <mergeCell ref="T10:AB10"/>
    <mergeCell ref="J8:S8"/>
    <mergeCell ref="T8:AB8"/>
    <mergeCell ref="B9:I10"/>
    <mergeCell ref="AQ36:AX36"/>
    <mergeCell ref="AQ33:AS35"/>
    <mergeCell ref="AT33:AW33"/>
    <mergeCell ref="J9:S10"/>
    <mergeCell ref="AK24:AK25"/>
    <mergeCell ref="AJ24:AJ25"/>
    <mergeCell ref="AI24:AI25"/>
    <mergeCell ref="AH24:AH25"/>
    <mergeCell ref="AT34:AW35"/>
    <mergeCell ref="AQ21:AS21"/>
    <mergeCell ref="AC36:AK36"/>
    <mergeCell ref="U9:AB9"/>
    <mergeCell ref="AD9:AK9"/>
    <mergeCell ref="AC10:AK10"/>
    <mergeCell ref="AD11:AK11"/>
    <mergeCell ref="AC12:AK12"/>
    <mergeCell ref="B15:I16"/>
    <mergeCell ref="J15:S16"/>
    <mergeCell ref="BN23:BZ23"/>
    <mergeCell ref="BN24:BN25"/>
    <mergeCell ref="BI36:BQ36"/>
    <mergeCell ref="BR36:BZ36"/>
    <mergeCell ref="AQ49:AS49"/>
    <mergeCell ref="AT49:BZ49"/>
    <mergeCell ref="AQ37:AX38"/>
    <mergeCell ref="AY37:BH38"/>
    <mergeCell ref="BJ37:BQ37"/>
    <mergeCell ref="AQ22:AS25"/>
    <mergeCell ref="AT22:AW22"/>
    <mergeCell ref="AT23:AW25"/>
    <mergeCell ref="AX23:BM24"/>
    <mergeCell ref="AQ27:AX27"/>
    <mergeCell ref="BR24:BR25"/>
    <mergeCell ref="BO24:BO25"/>
    <mergeCell ref="AY27:BE27"/>
    <mergeCell ref="BF27:BM27"/>
    <mergeCell ref="BN27:BZ27"/>
    <mergeCell ref="BS39:BZ39"/>
    <mergeCell ref="BI40:BQ40"/>
    <mergeCell ref="BR40:BZ40"/>
    <mergeCell ref="AQ41:AX42"/>
    <mergeCell ref="AY41:BH42"/>
    <mergeCell ref="BN6:BZ6"/>
    <mergeCell ref="AQ8:AX8"/>
    <mergeCell ref="AY8:BH8"/>
    <mergeCell ref="BI8:BQ8"/>
    <mergeCell ref="BR8:BZ8"/>
    <mergeCell ref="AT6:AW7"/>
    <mergeCell ref="AQ9:AX10"/>
    <mergeCell ref="AX22:BZ22"/>
    <mergeCell ref="AT21:BZ21"/>
    <mergeCell ref="AQ5:AS7"/>
    <mergeCell ref="AT5:AW5"/>
    <mergeCell ref="AY9:BH10"/>
    <mergeCell ref="BJ9:BQ9"/>
    <mergeCell ref="BS9:BZ9"/>
    <mergeCell ref="BI10:BQ10"/>
    <mergeCell ref="BR10:BZ10"/>
    <mergeCell ref="AQ11:AX12"/>
    <mergeCell ref="AY11:BH12"/>
    <mergeCell ref="BJ11:BQ11"/>
    <mergeCell ref="BS11:BZ11"/>
    <mergeCell ref="BI12:BQ12"/>
    <mergeCell ref="AQ15:AX16"/>
    <mergeCell ref="AY15:BH16"/>
    <mergeCell ref="BJ15:BQ15"/>
    <mergeCell ref="E5:H5"/>
    <mergeCell ref="Y6:AK6"/>
    <mergeCell ref="Y23:AK23"/>
    <mergeCell ref="I23:X24"/>
    <mergeCell ref="I4:K4"/>
    <mergeCell ref="E22:H22"/>
    <mergeCell ref="E23:H25"/>
    <mergeCell ref="AC8:AK8"/>
    <mergeCell ref="B8:I8"/>
    <mergeCell ref="E6:H7"/>
    <mergeCell ref="AG24:AG25"/>
    <mergeCell ref="AF24:AF25"/>
    <mergeCell ref="AE24:AE25"/>
    <mergeCell ref="AD24:AD25"/>
    <mergeCell ref="AC24:AC25"/>
    <mergeCell ref="AB24:AB25"/>
    <mergeCell ref="B5:D7"/>
    <mergeCell ref="B21:D21"/>
    <mergeCell ref="B22:D25"/>
    <mergeCell ref="E21:AK21"/>
    <mergeCell ref="I22:AK22"/>
    <mergeCell ref="Z24:Z25"/>
    <mergeCell ref="B11:I12"/>
    <mergeCell ref="J11:S12"/>
    <mergeCell ref="B39:I40"/>
    <mergeCell ref="J39:S40"/>
    <mergeCell ref="U39:AB39"/>
    <mergeCell ref="AC40:AK40"/>
    <mergeCell ref="E51:H53"/>
    <mergeCell ref="B43:I44"/>
    <mergeCell ref="J43:S44"/>
    <mergeCell ref="U43:AB43"/>
    <mergeCell ref="AD43:AK43"/>
    <mergeCell ref="T44:AB44"/>
    <mergeCell ref="AC44:AK44"/>
    <mergeCell ref="J41:S42"/>
    <mergeCell ref="U41:AB41"/>
    <mergeCell ref="AD41:AK41"/>
    <mergeCell ref="T42:AB42"/>
    <mergeCell ref="AC42:AK42"/>
    <mergeCell ref="B41:I42"/>
    <mergeCell ref="B47:I48"/>
    <mergeCell ref="J47:S48"/>
    <mergeCell ref="U47:AB47"/>
    <mergeCell ref="AC48:AK48"/>
    <mergeCell ref="B45:I46"/>
    <mergeCell ref="J45:S46"/>
    <mergeCell ref="U45:AB45"/>
    <mergeCell ref="Y27:AK27"/>
    <mergeCell ref="AJ28:AK28"/>
    <mergeCell ref="I50:AK50"/>
    <mergeCell ref="AD39:AK39"/>
    <mergeCell ref="T40:AB40"/>
    <mergeCell ref="BY28:BZ28"/>
    <mergeCell ref="AY55:BE55"/>
    <mergeCell ref="BF55:BM55"/>
    <mergeCell ref="BN55:BZ55"/>
    <mergeCell ref="AX50:BZ50"/>
    <mergeCell ref="BN34:BZ34"/>
    <mergeCell ref="AY36:BH36"/>
    <mergeCell ref="BS37:BZ37"/>
    <mergeCell ref="BI38:BQ38"/>
    <mergeCell ref="AQ39:AX40"/>
    <mergeCell ref="B36:I36"/>
    <mergeCell ref="B37:I38"/>
    <mergeCell ref="J37:S38"/>
    <mergeCell ref="U37:AB37"/>
    <mergeCell ref="AD37:AK37"/>
    <mergeCell ref="T38:AB38"/>
    <mergeCell ref="AC38:AK38"/>
    <mergeCell ref="AD47:AK47"/>
    <mergeCell ref="T48:AB48"/>
  </mergeCells>
  <phoneticPr fontId="2"/>
  <dataValidations disablePrompts="1" count="1">
    <dataValidation type="list" allowBlank="1" showInputMessage="1" showErrorMessage="1" sqref="F1:F3">
      <formula1>"印字する,印字しない"</formula1>
    </dataValidation>
  </dataValidations>
  <printOptions horizontalCentered="1" verticalCentered="1"/>
  <pageMargins left="0.39370078740157483" right="0.39370078740157483" top="0.39370078740157483" bottom="0.39370078740157483" header="0.31496062992125984" footer="0.31496062992125984"/>
  <pageSetup paperSize="9" scale="8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hou-data</vt:lpstr>
      <vt:lpstr>hou</vt:lpstr>
      <vt:lpstr>hou!Print_Area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報酬支払調書v4.01</dc:title>
  <dc:creator>RRS</dc:creator>
  <cp:lastModifiedBy>RRS</cp:lastModifiedBy>
  <cp:lastPrinted>2017-01-04T06:44:40Z</cp:lastPrinted>
  <dcterms:created xsi:type="dcterms:W3CDTF">2015-01-22T01:37:33Z</dcterms:created>
  <dcterms:modified xsi:type="dcterms:W3CDTF">2017-01-10T06:06:22Z</dcterms:modified>
</cp:coreProperties>
</file>